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Override PartName="/_xmlsignatures/sig3.xml" ContentType="application/vnd.openxmlformats-package.digital-signature-xmlsignature+xml"/>
  <Override PartName="/_xmlsignatures/sig4.xml" ContentType="application/vnd.openxmlformats-package.digital-signature-xmlsignature+xml"/>
  <Override PartName="/_xmlsignatures/sig5.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d.docs.live.net/aced4a89621b6b2b/Documentos/ASU CAPITAL CBSA/2023/CNV/"/>
    </mc:Choice>
  </mc:AlternateContent>
  <xr:revisionPtr revIDLastSave="0" documentId="10_ncr:200_{CBB20F82-A708-4AE3-8068-1F7E96406080}" xr6:coauthVersionLast="47" xr6:coauthVersionMax="47" xr10:uidLastSave="{00000000-0000-0000-0000-000000000000}"/>
  <bookViews>
    <workbookView xWindow="-120" yWindow="-120" windowWidth="29040" windowHeight="15720" firstSheet="1" activeTab="1" xr2:uid="{00000000-000D-0000-FFFF-FFFF00000000}"/>
  </bookViews>
  <sheets>
    <sheet name="CARATULA " sheetId="16" r:id="rId1"/>
    <sheet name="Información General" sheetId="1" r:id="rId2"/>
    <sheet name="Balance General" sheetId="3" r:id="rId3"/>
    <sheet name="Estado de Resultados" sheetId="4" r:id="rId4"/>
    <sheet name="Variación PN" sheetId="15" r:id="rId5"/>
    <sheet name="Flujo de Efectivo" sheetId="5" r:id="rId6"/>
    <sheet name="Notas a los EEFF" sheetId="7" r:id="rId7"/>
    <sheet name="Anexo 5a-5c" sheetId="8" r:id="rId8"/>
    <sheet name="Anexo 5d-5h" sheetId="9" r:id="rId9"/>
    <sheet name="Anexo 5i-5m" sheetId="10" r:id="rId10"/>
    <sheet name="Anexo 5n-5r" sheetId="11" r:id="rId11"/>
    <sheet name="Anexo 5s-5w" sheetId="12" r:id="rId12"/>
    <sheet name="Anexo 5x-5z" sheetId="13" r:id="rId13"/>
    <sheet name="Notas 6-11" sheetId="14" r:id="rId14"/>
  </sheets>
  <definedNames>
    <definedName name="_Hlk47006462" localSheetId="2">'Balance General'!#REF!</definedName>
    <definedName name="_Hlk47083218" localSheetId="13">'Notas 6-11'!$C$10</definedName>
    <definedName name="_xlnm.Print_Area" localSheetId="6">'Notas a los EEFF'!$B$1:$C$42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5" i="15" l="1"/>
  <c r="M12" i="15"/>
  <c r="C55" i="12"/>
  <c r="C83" i="3" l="1"/>
  <c r="F84" i="3"/>
  <c r="F83" i="3" s="1"/>
  <c r="G83" i="3" l="1"/>
  <c r="D83" i="3"/>
  <c r="E15" i="12"/>
  <c r="D10" i="12"/>
  <c r="D8" i="12"/>
  <c r="C15" i="12"/>
  <c r="C14" i="12"/>
  <c r="C12" i="12"/>
  <c r="C10" i="12"/>
  <c r="E10" i="12" s="1"/>
  <c r="C8" i="12"/>
  <c r="C10" i="10"/>
  <c r="F10" i="10"/>
  <c r="E9" i="10"/>
  <c r="D9" i="10"/>
  <c r="C9" i="10"/>
  <c r="I66" i="9"/>
  <c r="C27" i="4" s="1"/>
  <c r="C12" i="3" l="1"/>
  <c r="C39" i="4"/>
  <c r="H25" i="8"/>
  <c r="I25" i="8" s="1"/>
  <c r="E25" i="8"/>
  <c r="F25" i="8" s="1"/>
  <c r="E11" i="15"/>
  <c r="D22" i="4"/>
  <c r="D42" i="4"/>
  <c r="D71" i="10"/>
  <c r="D13" i="3"/>
  <c r="D46" i="9"/>
  <c r="D26" i="3" s="1"/>
  <c r="K65" i="1" l="1"/>
  <c r="I65" i="1"/>
  <c r="H65" i="1"/>
  <c r="J64" i="1"/>
  <c r="J63" i="1"/>
  <c r="J62" i="1"/>
  <c r="J61" i="1"/>
  <c r="J60" i="1"/>
  <c r="J59" i="1"/>
  <c r="J58" i="1"/>
  <c r="J57" i="1"/>
  <c r="J56" i="1"/>
  <c r="F56" i="1"/>
  <c r="G56" i="1" s="1"/>
  <c r="F57" i="1" s="1"/>
  <c r="G57" i="1" s="1"/>
  <c r="F58" i="1" s="1"/>
  <c r="G58" i="1" s="1"/>
  <c r="F59" i="1" s="1"/>
  <c r="G59" i="1" s="1"/>
  <c r="F60" i="1" s="1"/>
  <c r="G60" i="1" s="1"/>
  <c r="F61" i="1" s="1"/>
  <c r="G61" i="1" s="1"/>
  <c r="F62" i="1" s="1"/>
  <c r="G62" i="1" s="1"/>
  <c r="F63" i="1" s="1"/>
  <c r="G63" i="1" s="1"/>
  <c r="F64" i="1" s="1"/>
  <c r="G64" i="1" s="1"/>
  <c r="J55" i="1"/>
  <c r="D12" i="3"/>
  <c r="J65" i="1" l="1"/>
  <c r="D88" i="12"/>
  <c r="D15" i="12"/>
  <c r="E14" i="12"/>
  <c r="C21" i="5"/>
  <c r="C22" i="5" s="1"/>
  <c r="D11" i="15"/>
  <c r="F11" i="12"/>
  <c r="F12" i="12"/>
  <c r="F13" i="12"/>
  <c r="C46" i="9" l="1"/>
  <c r="H23" i="8" l="1"/>
  <c r="I23" i="8" s="1"/>
  <c r="E23" i="8"/>
  <c r="F23" i="8" s="1"/>
  <c r="D66" i="9" l="1"/>
  <c r="C13" i="3"/>
  <c r="C42" i="4"/>
  <c r="F10" i="12" l="1"/>
  <c r="C25" i="10"/>
  <c r="D19" i="11" l="1"/>
  <c r="C19" i="11"/>
  <c r="F35" i="3" s="1"/>
  <c r="C17" i="9"/>
  <c r="D31" i="5" l="1"/>
  <c r="G35" i="3"/>
  <c r="C24" i="5" l="1"/>
  <c r="C31" i="5" s="1"/>
  <c r="D25" i="10" l="1"/>
  <c r="C33" i="10"/>
  <c r="C71" i="10"/>
  <c r="G13" i="3"/>
  <c r="H31" i="8"/>
  <c r="I31" i="8" s="1"/>
  <c r="H29" i="8"/>
  <c r="I29" i="8" s="1"/>
  <c r="H28" i="8"/>
  <c r="I28" i="8" s="1"/>
  <c r="H27" i="8"/>
  <c r="H26" i="8"/>
  <c r="I26" i="8" s="1"/>
  <c r="H24" i="8"/>
  <c r="I24" i="8" s="1"/>
  <c r="H22" i="8"/>
  <c r="I22" i="8" s="1"/>
  <c r="I27" i="8" l="1"/>
  <c r="D67" i="9"/>
  <c r="G67" i="9" s="1"/>
  <c r="L67" i="9" s="1"/>
  <c r="M67" i="9" s="1"/>
  <c r="G64" i="9"/>
  <c r="M64" i="9" s="1"/>
  <c r="L63" i="9"/>
  <c r="G63" i="9"/>
  <c r="M63" i="9" s="1"/>
  <c r="C66" i="9"/>
  <c r="D17" i="9"/>
  <c r="C38" i="5" l="1"/>
  <c r="E38" i="8"/>
  <c r="C38" i="8"/>
  <c r="E31" i="8"/>
  <c r="F31" i="8" s="1"/>
  <c r="E29" i="8"/>
  <c r="F29" i="8" s="1"/>
  <c r="E28" i="8"/>
  <c r="F28" i="8" s="1"/>
  <c r="E27" i="8"/>
  <c r="E26" i="8"/>
  <c r="F26" i="8" s="1"/>
  <c r="E24" i="8"/>
  <c r="F24" i="8" s="1"/>
  <c r="E22" i="8"/>
  <c r="F22" i="8" s="1"/>
  <c r="F13" i="3"/>
  <c r="E37" i="8"/>
  <c r="C37" i="8"/>
  <c r="F15" i="12"/>
  <c r="F8" i="12"/>
  <c r="G76" i="3"/>
  <c r="F13" i="15"/>
  <c r="D13" i="15" s="1"/>
  <c r="M13" i="15" s="1"/>
  <c r="F11" i="15"/>
  <c r="F9" i="12"/>
  <c r="D18" i="15"/>
  <c r="F65" i="3"/>
  <c r="F76" i="3" s="1"/>
  <c r="D76" i="9"/>
  <c r="D67" i="3" s="1"/>
  <c r="D63" i="3" s="1"/>
  <c r="C76" i="9"/>
  <c r="C67" i="3" s="1"/>
  <c r="I14" i="15"/>
  <c r="I18" i="15" s="1"/>
  <c r="F8" i="10"/>
  <c r="C48" i="10"/>
  <c r="D48" i="10"/>
  <c r="D37" i="12"/>
  <c r="C59" i="12"/>
  <c r="D59" i="12"/>
  <c r="D20" i="4" s="1"/>
  <c r="C37" i="12"/>
  <c r="C16" i="4" s="1"/>
  <c r="C8" i="4" s="1"/>
  <c r="C16" i="12"/>
  <c r="K11" i="15"/>
  <c r="L17" i="15"/>
  <c r="M17" i="15" s="1"/>
  <c r="G14" i="15"/>
  <c r="L11" i="15"/>
  <c r="K16" i="15" s="1"/>
  <c r="J11" i="15"/>
  <c r="J18" i="15" s="1"/>
  <c r="G11" i="15"/>
  <c r="C26" i="3"/>
  <c r="D34" i="3"/>
  <c r="D33" i="3" s="1"/>
  <c r="D53" i="9"/>
  <c r="D27" i="3" s="1"/>
  <c r="D24" i="3" s="1"/>
  <c r="F14" i="12"/>
  <c r="C18" i="15"/>
  <c r="E18" i="15"/>
  <c r="E19" i="15" s="1"/>
  <c r="C19" i="15"/>
  <c r="M19" i="15"/>
  <c r="D19" i="15"/>
  <c r="L61" i="9"/>
  <c r="K66" i="9"/>
  <c r="L60" i="9"/>
  <c r="F24" i="3"/>
  <c r="D90" i="12"/>
  <c r="C90" i="12"/>
  <c r="C31" i="4" s="1"/>
  <c r="D49" i="12"/>
  <c r="D19" i="4" s="1"/>
  <c r="C49" i="12"/>
  <c r="C19" i="4" s="1"/>
  <c r="G60" i="9"/>
  <c r="F28" i="9"/>
  <c r="C13" i="13"/>
  <c r="C34" i="4" s="1"/>
  <c r="G62" i="9"/>
  <c r="M62" i="9" s="1"/>
  <c r="G65" i="9"/>
  <c r="M65" i="9" s="1"/>
  <c r="G61" i="9"/>
  <c r="M61" i="9" s="1"/>
  <c r="C40" i="3"/>
  <c r="C20" i="3"/>
  <c r="C34" i="3"/>
  <c r="C33" i="3" s="1"/>
  <c r="L62" i="9"/>
  <c r="H66" i="9"/>
  <c r="D58" i="3" s="1"/>
  <c r="C53" i="9"/>
  <c r="C27" i="3" s="1"/>
  <c r="D36" i="13"/>
  <c r="D41" i="4" s="1"/>
  <c r="C36" i="13"/>
  <c r="C41" i="4" s="1"/>
  <c r="C36" i="5" s="1"/>
  <c r="C29" i="13"/>
  <c r="C38" i="4" s="1"/>
  <c r="D29" i="13"/>
  <c r="D38" i="4" s="1"/>
  <c r="D13" i="13"/>
  <c r="D34" i="4" s="1"/>
  <c r="C76" i="10"/>
  <c r="F12" i="3" s="1"/>
  <c r="D76" i="10"/>
  <c r="G12" i="3" s="1"/>
  <c r="G11" i="3" s="1"/>
  <c r="C38" i="10"/>
  <c r="D38" i="10"/>
  <c r="D33" i="10"/>
  <c r="D37" i="5"/>
  <c r="D22" i="5"/>
  <c r="D14" i="5"/>
  <c r="G52" i="3"/>
  <c r="G48" i="3"/>
  <c r="G33" i="3"/>
  <c r="G24" i="3"/>
  <c r="G18" i="3"/>
  <c r="F52" i="3"/>
  <c r="F48" i="3"/>
  <c r="F18" i="3"/>
  <c r="D73" i="3"/>
  <c r="D40" i="3"/>
  <c r="D15" i="3"/>
  <c r="D11" i="3"/>
  <c r="C73" i="3"/>
  <c r="C46" i="3"/>
  <c r="C15" i="3"/>
  <c r="C11" i="3"/>
  <c r="H18" i="15"/>
  <c r="D20" i="3"/>
  <c r="L16" i="15" l="1"/>
  <c r="M16" i="15" s="1"/>
  <c r="M14" i="15"/>
  <c r="C68" i="3"/>
  <c r="C63" i="3" s="1"/>
  <c r="F9" i="10"/>
  <c r="D17" i="4"/>
  <c r="D16" i="4"/>
  <c r="D8" i="4" s="1"/>
  <c r="D21" i="4" s="1"/>
  <c r="D39" i="5"/>
  <c r="D41" i="5" s="1"/>
  <c r="C40" i="5" s="1"/>
  <c r="M60" i="9"/>
  <c r="G66" i="9"/>
  <c r="M66" i="9" s="1"/>
  <c r="C25" i="4"/>
  <c r="G56" i="3"/>
  <c r="D31" i="4"/>
  <c r="C22" i="4"/>
  <c r="C20" i="4"/>
  <c r="C17" i="4" s="1"/>
  <c r="C21" i="4" s="1"/>
  <c r="L19" i="15"/>
  <c r="F33" i="3"/>
  <c r="C37" i="5"/>
  <c r="K19" i="15"/>
  <c r="K18" i="15"/>
  <c r="F11" i="3"/>
  <c r="C24" i="3"/>
  <c r="G37" i="3"/>
  <c r="D76" i="3"/>
  <c r="F27" i="8"/>
  <c r="F56" i="3"/>
  <c r="L66" i="9"/>
  <c r="D27" i="4" s="1"/>
  <c r="N12" i="15"/>
  <c r="F18" i="15"/>
  <c r="D37" i="3"/>
  <c r="J19" i="15"/>
  <c r="G18" i="15"/>
  <c r="D16" i="12"/>
  <c r="F19" i="15"/>
  <c r="G19" i="15"/>
  <c r="F16" i="12"/>
  <c r="N11" i="15"/>
  <c r="E16" i="12"/>
  <c r="G59" i="3" l="1"/>
  <c r="D25" i="4"/>
  <c r="D32" i="4" s="1"/>
  <c r="D43" i="4" s="1"/>
  <c r="D46" i="4" s="1"/>
  <c r="G77" i="3"/>
  <c r="C32" i="4"/>
  <c r="C43" i="4" s="1"/>
  <c r="C46" i="4" s="1"/>
  <c r="F37" i="3"/>
  <c r="F59" i="3" s="1"/>
  <c r="F77" i="3" s="1"/>
  <c r="N19" i="15"/>
  <c r="C37" i="3"/>
  <c r="D77" i="3"/>
  <c r="C58" i="3"/>
  <c r="L18" i="15"/>
  <c r="M18" i="15" s="1"/>
  <c r="C14" i="5"/>
  <c r="C76" i="3" l="1"/>
  <c r="C77" i="3" s="1"/>
  <c r="C39" i="5" l="1"/>
  <c r="C41" i="5" s="1"/>
</calcChain>
</file>

<file path=xl/sharedStrings.xml><?xml version="1.0" encoding="utf-8"?>
<sst xmlns="http://schemas.openxmlformats.org/spreadsheetml/2006/main" count="774" uniqueCount="607">
  <si>
    <t xml:space="preserve">INFORMACION GENERAL DE LA ENTIDAD </t>
  </si>
  <si>
    <t>CARGO</t>
  </si>
  <si>
    <t>NOMBRE Y APELLIDO</t>
  </si>
  <si>
    <t xml:space="preserve">Presidente </t>
  </si>
  <si>
    <t>Vicepresidente</t>
  </si>
  <si>
    <t>Capital a Integrar</t>
  </si>
  <si>
    <t>Cantidad</t>
  </si>
  <si>
    <t>Activo</t>
  </si>
  <si>
    <t>PERIODO    ACTUAL</t>
  </si>
  <si>
    <t>PASIVO</t>
  </si>
  <si>
    <t>Activo Corriente</t>
  </si>
  <si>
    <t xml:space="preserve">Caja                                                                                              </t>
  </si>
  <si>
    <t>Bancos</t>
  </si>
  <si>
    <t>Otros activos a rendir</t>
  </si>
  <si>
    <t xml:space="preserve">Inversiones Temporarias </t>
  </si>
  <si>
    <t>Títulos de Renta Variable</t>
  </si>
  <si>
    <t>Títulos de Renta Fija</t>
  </si>
  <si>
    <t>Inventario</t>
  </si>
  <si>
    <t>PASIVO Corriente</t>
  </si>
  <si>
    <t>Documentos y Cuentas a Pagar</t>
  </si>
  <si>
    <t xml:space="preserve">Empresas Relacionadas </t>
  </si>
  <si>
    <t xml:space="preserve">Obligac. Por Contratos de Underwriting </t>
  </si>
  <si>
    <t>Préstamos Financieros (Nota 5. k)</t>
  </si>
  <si>
    <t>Préstamo</t>
  </si>
  <si>
    <t>Intereses a pagar</t>
  </si>
  <si>
    <t>Créditos (Nota 5. f)</t>
  </si>
  <si>
    <t xml:space="preserve">Deudores por Intermediación </t>
  </si>
  <si>
    <t xml:space="preserve">Documentos y cuentas por cobrar  </t>
  </si>
  <si>
    <t>Deudores Varios</t>
  </si>
  <si>
    <t xml:space="preserve">Cuentas por cobrar a Personas y Empresas Relacionadas </t>
  </si>
  <si>
    <t xml:space="preserve">Menos: Previsión por cuentas a cobrar a personas y empresas relacionadas </t>
  </si>
  <si>
    <t xml:space="preserve">Provisiones (Nota 5. q) </t>
  </si>
  <si>
    <t>Impuestos a pagar</t>
  </si>
  <si>
    <t>Aportes y Retenciones a pagar</t>
  </si>
  <si>
    <t>Sueldos y jornales a pagar</t>
  </si>
  <si>
    <t>Seguros a pagar</t>
  </si>
  <si>
    <t>Anticipo de clientes</t>
  </si>
  <si>
    <t>Intereses a Devengar</t>
  </si>
  <si>
    <t>Otros Activos (Nota 5. j)</t>
  </si>
  <si>
    <t xml:space="preserve">Otros Activos Corrientes </t>
  </si>
  <si>
    <t>Otros Pasivos (Nota 5. q)</t>
  </si>
  <si>
    <t xml:space="preserve">Dividendos a pagar </t>
  </si>
  <si>
    <t xml:space="preserve">Otros Pasivos Corrientes </t>
  </si>
  <si>
    <t>TOTAL ACTIVO CORRIENTE</t>
  </si>
  <si>
    <t>TOTAL PASIVO CORRIENTE</t>
  </si>
  <si>
    <t>ACTIVO NO CORRIENTE</t>
  </si>
  <si>
    <t>Inversiones Permanentes (Nota 5.e)</t>
  </si>
  <si>
    <t>Acción de la Bolsa de Valores</t>
  </si>
  <si>
    <t>Menos: Previsión para Inversiones</t>
  </si>
  <si>
    <t xml:space="preserve">Créditos </t>
  </si>
  <si>
    <t>Créditos en Gestión de Cobro</t>
  </si>
  <si>
    <t xml:space="preserve">Derechos sobre títulos por Contratos  de Underwriting </t>
  </si>
  <si>
    <t>Acreedores Varios</t>
  </si>
  <si>
    <t xml:space="preserve">Préstamos Financieros </t>
  </si>
  <si>
    <t>Préstamos en Bancos</t>
  </si>
  <si>
    <t>Previsiones</t>
  </si>
  <si>
    <t>Previsión para indemnización</t>
  </si>
  <si>
    <t>Otras contingencias</t>
  </si>
  <si>
    <t>TOTAL PASIVO NO CORRIENTE</t>
  </si>
  <si>
    <t>Bienes de Uso (Nota 5. g)</t>
  </si>
  <si>
    <t>(Depreciación acumulada)</t>
  </si>
  <si>
    <t>TOTAL PASIVO</t>
  </si>
  <si>
    <t xml:space="preserve">PATRIMONIO NETO </t>
  </si>
  <si>
    <t xml:space="preserve">Activos Intangibles y Cargos Diferidos </t>
  </si>
  <si>
    <t>Programas</t>
  </si>
  <si>
    <t>Otros Activos No Corrientes</t>
  </si>
  <si>
    <t xml:space="preserve">Gastos no devengados </t>
  </si>
  <si>
    <t>TOTAL ACTIVO NO CORRIENTE</t>
  </si>
  <si>
    <t>Capital Integrado</t>
  </si>
  <si>
    <t xml:space="preserve">Reservas Facultativas </t>
  </si>
  <si>
    <t>TOTAL PASIVO Y PATRIMONIO NETO</t>
  </si>
  <si>
    <r>
      <t>Disponibilidades</t>
    </r>
    <r>
      <rPr>
        <sz val="9"/>
        <color indexed="8"/>
        <rFont val="Arial"/>
        <family val="2"/>
      </rPr>
      <t xml:space="preserve"> (</t>
    </r>
    <r>
      <rPr>
        <b/>
        <sz val="9"/>
        <color indexed="8"/>
        <rFont val="Arial"/>
        <family val="2"/>
      </rPr>
      <t>Nota 5.d)</t>
    </r>
  </si>
  <si>
    <r>
      <t>Menos: Previsión para incobrables</t>
    </r>
    <r>
      <rPr>
        <b/>
        <sz val="9"/>
        <color indexed="8"/>
        <rFont val="Arial"/>
        <family val="2"/>
      </rPr>
      <t xml:space="preserve"> </t>
    </r>
  </si>
  <si>
    <r>
      <t xml:space="preserve">Menos: Previsión para incobrables </t>
    </r>
    <r>
      <rPr>
        <b/>
        <sz val="9"/>
        <color indexed="8"/>
        <rFont val="Arial"/>
        <family val="2"/>
      </rPr>
      <t xml:space="preserve"> </t>
    </r>
  </si>
  <si>
    <t xml:space="preserve">TOTAL ACTIVO  </t>
  </si>
  <si>
    <t>ELERCICIO ANTERIOR</t>
  </si>
  <si>
    <t>PERIODO ACTUAL</t>
  </si>
  <si>
    <t>IGUAL PERIODO DEL AÑO ANTERIOR</t>
  </si>
  <si>
    <t>INGRESOS OPERATIVOS</t>
  </si>
  <si>
    <t xml:space="preserve">. Comisiones por contratos de colocación primaria </t>
  </si>
  <si>
    <t xml:space="preserve">Comisiones por contratos de colocación primaria de acciones </t>
  </si>
  <si>
    <t>Comisiones por contratos de colocación primaria de renta fija</t>
  </si>
  <si>
    <t>. Comisiones por contratos de colocación secundaria</t>
  </si>
  <si>
    <t>Comisiones por contratos de colocación secundaria de acciones</t>
  </si>
  <si>
    <t>Comisiones por contratos de colocación secundaria de renta fija</t>
  </si>
  <si>
    <t>. Ingresos por asesoría financiera</t>
  </si>
  <si>
    <t>. Otros ingresos operativos (Nota 5. v)</t>
  </si>
  <si>
    <t>GASTOS OPERATIVOS</t>
  </si>
  <si>
    <t>Gastos por comisiones y servicios</t>
  </si>
  <si>
    <t>Aranceles por negociación Bolsa de Valores (Nota 5. w)</t>
  </si>
  <si>
    <t>Otros gastos operativos (Nota 5. w)</t>
  </si>
  <si>
    <t>RESULTADO OPERATIVO BRUTO</t>
  </si>
  <si>
    <t>Publicidad</t>
  </si>
  <si>
    <t>Folletos e Impresiones</t>
  </si>
  <si>
    <t>GASTOS DE ADMINISTRACION</t>
  </si>
  <si>
    <t>Servicios personales</t>
  </si>
  <si>
    <t>Previsión, amortización y depreciaciones</t>
  </si>
  <si>
    <t>Mantenimientos</t>
  </si>
  <si>
    <t>Seguros</t>
  </si>
  <si>
    <t>Impuestos, tasas y contribuciones</t>
  </si>
  <si>
    <t>Otros gastos de administración (Nota 5. w)</t>
  </si>
  <si>
    <t>RESULTADO OPERATIVO NETO</t>
  </si>
  <si>
    <t>Otros Ingresos y Egresos (Nota 5. x)</t>
  </si>
  <si>
    <t>Otros Ingresos</t>
  </si>
  <si>
    <t>Otros Egresos</t>
  </si>
  <si>
    <t>RESULTADOS FINANCIEROS</t>
  </si>
  <si>
    <t>Generados por activos:</t>
  </si>
  <si>
    <t>Intereses cobrados (Nota 5. y)</t>
  </si>
  <si>
    <t>Diferencia de cambio</t>
  </si>
  <si>
    <t>Generados por pasivos:</t>
  </si>
  <si>
    <t>Intereses pagados (Nota 5. y)</t>
  </si>
  <si>
    <t>UTILIDAD O (PERDIDA)</t>
  </si>
  <si>
    <t>IMPUESTO A LA RENTA</t>
  </si>
  <si>
    <t>RESERVA LEGAL</t>
  </si>
  <si>
    <t>RESULTADO DEL EJERCICIO</t>
  </si>
  <si>
    <t xml:space="preserve"> (En guaraníes)</t>
  </si>
  <si>
    <t>FLUJO DE EFECTIVO POR LAS ACTIVIDADES OPERATIVAS</t>
  </si>
  <si>
    <t>Ingresos en efectivo por comisiones y otros</t>
  </si>
  <si>
    <t>Efectivo pagado a empleados</t>
  </si>
  <si>
    <t>Efectivo generado (usado) por otras actividades</t>
  </si>
  <si>
    <t>Total de Efectivo por las actividades operativas antes de cambio en los activos de operaciones</t>
  </si>
  <si>
    <t>(Aumento) disminución en los activos de operación</t>
  </si>
  <si>
    <t>Otros activos</t>
  </si>
  <si>
    <t>Aumento (o Disminución) en pasivos operativos</t>
  </si>
  <si>
    <t>Pagos a proveedores</t>
  </si>
  <si>
    <t>Efectivo neto de actividades de operaciones antes del impuesto</t>
  </si>
  <si>
    <t>FLUJO DE EFECTIVO POR LAS ACTIVIDADES DE INVERSION</t>
  </si>
  <si>
    <t>Inversiones en otras empresas</t>
  </si>
  <si>
    <t>Inversiones temporarias</t>
  </si>
  <si>
    <t>Fondos con destino especial</t>
  </si>
  <si>
    <t>Adquisición y títulos de deudas (cartera propia)</t>
  </si>
  <si>
    <t>Dividendos percibidos</t>
  </si>
  <si>
    <t>Anticipos de clientes</t>
  </si>
  <si>
    <t>Efectivo neto por (o usado) en actividades de inversión</t>
  </si>
  <si>
    <t>FLUJO DE EFECTIVO POR LAS ACTIVIDADES DE FINANCIAMIENTO</t>
  </si>
  <si>
    <t>Aportes de capital</t>
  </si>
  <si>
    <t>Provenientes de préstamos y otras deudas</t>
  </si>
  <si>
    <t>Dividendos pagados</t>
  </si>
  <si>
    <t>Intereses pagados</t>
  </si>
  <si>
    <t>Efectivo neto en actividades de financiamiento</t>
  </si>
  <si>
    <t>Aumento (o Disminución) neto de efectivo y sus equivalentes</t>
  </si>
  <si>
    <t>Efectivo y su equivalente al comienzo del período</t>
  </si>
  <si>
    <t>Efectivo y su equivalente al cierre del período</t>
  </si>
  <si>
    <t>(En guaraníes)</t>
  </si>
  <si>
    <t>Movimientos</t>
  </si>
  <si>
    <t>CAPITAL</t>
  </si>
  <si>
    <t>RESERVAS</t>
  </si>
  <si>
    <t>RESULTADOS</t>
  </si>
  <si>
    <t>PATRIMONIO NETO</t>
  </si>
  <si>
    <t>Suscripto</t>
  </si>
  <si>
    <t>A Integrar</t>
  </si>
  <si>
    <t>Prima</t>
  </si>
  <si>
    <t>Integrado</t>
  </si>
  <si>
    <t>Legal</t>
  </si>
  <si>
    <t>Revalúo</t>
  </si>
  <si>
    <t>Aumento de Capital</t>
  </si>
  <si>
    <t>Acumulados</t>
  </si>
  <si>
    <t>Del Ejercicio</t>
  </si>
  <si>
    <t>Período</t>
  </si>
  <si>
    <t>Actual</t>
  </si>
  <si>
    <t>Período anterior</t>
  </si>
  <si>
    <t>-</t>
  </si>
  <si>
    <t>Movimientos subsecuentes</t>
  </si>
  <si>
    <t>Reserva Legal</t>
  </si>
  <si>
    <t>NOTAS A LOS ESTADOS CONTABLES</t>
  </si>
  <si>
    <t xml:space="preserve">1) </t>
  </si>
  <si>
    <t xml:space="preserve">2) </t>
  </si>
  <si>
    <t>2.1. Naturaleza jurídica de las actividades de la sociedad.</t>
  </si>
  <si>
    <t>La duración de la Sociedad queda fijada en (99) noventa y nueve años, contados a partir de la fecha de inscripción de la misma en el Registro Público de Comercio.</t>
  </si>
  <si>
    <t xml:space="preserve">La Sociedad tiene por objeto principal la intermediación en el Mercado de Valores, en forma habitual, y por cuenta ajena. Mediante la realización de operaciones de compra –venta, colocación, corretaje, comisión o negociación de títulos –valores emitidos por terceros, respecto de los cuales se hagan oferta pública, y podrá realizar en general, todas aquellas actividades complementarias, conexas o afines con la intermediación de valores y debidamente inscriptos en el Registro de Intermediarios. </t>
  </si>
  <si>
    <t>2.2. Participación en otras empresas.</t>
  </si>
  <si>
    <t>3)</t>
  </si>
  <si>
    <t>El criterio adoptado para las depreciaciones es el método lineal de acuerdo a los años de vida útil del bien.</t>
  </si>
  <si>
    <t>3.5.             Estado de Flujo de Efectivo: La clasificación de flujo de efectivo se ha realizado de acuerdo a las actividades operativas, de inversión y de financiamiento, y reflejan los ingresos y egresos de las principales actividades operativas, actividades de adquisición y enajenación de activos a largo plazo (actividades de inversión) y actividades que dan por resultado cambios en el tamaño y composición el capital contable y los préstamos de la empresa (actividad de financiamiento).</t>
  </si>
  <si>
    <t>3.6.             Normas aplicadas para la consolidación de Estados Contables: No Aplicable.</t>
  </si>
  <si>
    <t>4)</t>
  </si>
  <si>
    <t>No se han efectuado cambios con respecto a años anteriores.</t>
  </si>
  <si>
    <t>a)  Valuación en moneda extranjera</t>
  </si>
  <si>
    <t>A continuación, se detalla el tipo de cambio utilizado para convertir a moneda nacional los saldos en moneda extranjera.</t>
  </si>
  <si>
    <t xml:space="preserve">Período actual </t>
  </si>
  <si>
    <t>en Gs.</t>
  </si>
  <si>
    <t xml:space="preserve">Período  </t>
  </si>
  <si>
    <t xml:space="preserve"> anterior en Gs.</t>
  </si>
  <si>
    <t>Tipo de cambio comprador</t>
  </si>
  <si>
    <t xml:space="preserve">Tipo de cambio vendedor       </t>
  </si>
  <si>
    <t>b) Posición en moneda extranjera</t>
  </si>
  <si>
    <t>ACTIVOS Y PASIVOS EN MONEDA EXTRANJERA</t>
  </si>
  <si>
    <t>DETALLE</t>
  </si>
  <si>
    <t>MONEDA EXTRANJERA – CLASE</t>
  </si>
  <si>
    <t>MONEDA EXTRANJERA – MONTO</t>
  </si>
  <si>
    <t>CAMBIO CIERRE – PERIODO ACTUAL</t>
  </si>
  <si>
    <t>SALDO – PERIODO ACTUAL (GUARANIES)</t>
  </si>
  <si>
    <t>CAMBIO CIERRE – PERIODO ANTERIOR</t>
  </si>
  <si>
    <t>ACTIVO</t>
  </si>
  <si>
    <t>ACTIVOS CORRIENTES</t>
  </si>
  <si>
    <t>--</t>
  </si>
  <si>
    <t>c) Diferencia de cambio en moneda extranjera</t>
  </si>
  <si>
    <t>CONCEPTO</t>
  </si>
  <si>
    <t>TIPO DE CAMBIO PERIODO ACTUAL</t>
  </si>
  <si>
    <t>MONTO AJUSTADO PERIODO ACTUAL G.</t>
  </si>
  <si>
    <t>TIPO DE CAMBIO  PERIODO ANTERIOR</t>
  </si>
  <si>
    <t>MONTO AJUSTADO  PERIODO ANTERIOR G.</t>
  </si>
  <si>
    <t xml:space="preserve">d) Disponibilidades </t>
  </si>
  <si>
    <t xml:space="preserve">Concepto </t>
  </si>
  <si>
    <t>Período Actual Gs.</t>
  </si>
  <si>
    <t xml:space="preserve"> Período Anterior Gs.</t>
  </si>
  <si>
    <t>Fondo Fijo</t>
  </si>
  <si>
    <t xml:space="preserve"> Totales </t>
  </si>
  <si>
    <t xml:space="preserve">e) Inversiones Permanentes </t>
  </si>
  <si>
    <t>Este rubro está compuesto por las siguientes cuentas:</t>
  </si>
  <si>
    <t>INFORMACIÓN SOBRE EL DOCUMENTO Y EMISOR</t>
  </si>
  <si>
    <t>INFORMACIÓN SOBRE EL EMISOR</t>
  </si>
  <si>
    <t>TIPO</t>
  </si>
  <si>
    <t>CANTIDAD DE TITULOS</t>
  </si>
  <si>
    <t>VALOR NOMINAL UNITARIO</t>
  </si>
  <si>
    <t>VALOR</t>
  </si>
  <si>
    <t>RESULTADO</t>
  </si>
  <si>
    <t>PATRIM.</t>
  </si>
  <si>
    <t>EMISOR</t>
  </si>
  <si>
    <t>DE TITULO</t>
  </si>
  <si>
    <t>CONTABLE</t>
  </si>
  <si>
    <t>NETO</t>
  </si>
  <si>
    <t>Inversiones Permanentes</t>
  </si>
  <si>
    <t>TOTALES PERíODO ANTERIOR G.</t>
  </si>
  <si>
    <t xml:space="preserve">Acciones BVPASA </t>
  </si>
  <si>
    <t>Valor Nominal</t>
  </si>
  <si>
    <t>Valor Libro de la acción</t>
  </si>
  <si>
    <t>Valor último remate</t>
  </si>
  <si>
    <t>Saldo período actual en Gs.</t>
  </si>
  <si>
    <t>Saldo período anterior en Gs.</t>
  </si>
  <si>
    <t xml:space="preserve">f) Créditos  </t>
  </si>
  <si>
    <t>Período Anterior Gs.</t>
  </si>
  <si>
    <t>Totales</t>
  </si>
  <si>
    <t>g) Bienes de Uso</t>
  </si>
  <si>
    <t>CUENTAS</t>
  </si>
  <si>
    <t>VALORES DE ORIGEN</t>
  </si>
  <si>
    <t>DEPRECIACIONES</t>
  </si>
  <si>
    <t>Valores al  inicio del  ejercicio</t>
  </si>
  <si>
    <t>Altas</t>
  </si>
  <si>
    <t>Bajas</t>
  </si>
  <si>
    <t>Revalúo del período</t>
  </si>
  <si>
    <t>Valores al cierre del período</t>
  </si>
  <si>
    <t>Acumuladas al inicio del ejercicio</t>
  </si>
  <si>
    <t>Deprecia- ción del período</t>
  </si>
  <si>
    <t>Acumuladas al cierre</t>
  </si>
  <si>
    <t>Neto resultante</t>
  </si>
  <si>
    <t>Muebles y útiles</t>
  </si>
  <si>
    <t>Totales período actual</t>
  </si>
  <si>
    <t>Totales  período anterior</t>
  </si>
  <si>
    <t>h) Cargos Diferidos</t>
  </si>
  <si>
    <t>No Aplicable</t>
  </si>
  <si>
    <t>SALDO</t>
  </si>
  <si>
    <t>INICIAL</t>
  </si>
  <si>
    <t>AUMENTOS</t>
  </si>
  <si>
    <t>AMORTIZACIONES</t>
  </si>
  <si>
    <t>NETO FINAL</t>
  </si>
  <si>
    <t>Total actual</t>
  </si>
  <si>
    <t>Total período anterior</t>
  </si>
  <si>
    <t>j) Otros Activos</t>
  </si>
  <si>
    <t xml:space="preserve">k) Préstamos Financieros (Pasivo Corriente) </t>
  </si>
  <si>
    <t xml:space="preserve">PRESTAMOS </t>
  </si>
  <si>
    <t>Período Actual en Gs.</t>
  </si>
  <si>
    <t>Período anterior en Gs.</t>
  </si>
  <si>
    <t>INTERESES A PAGAR</t>
  </si>
  <si>
    <t>SOBREGIRO BANCARIO</t>
  </si>
  <si>
    <t xml:space="preserve">l) Documentos y Cuentas por pagar (Pasivo Corriente) </t>
  </si>
  <si>
    <t>Período anterior Gs.</t>
  </si>
  <si>
    <t>BVPASA - ( Aranceles )</t>
  </si>
  <si>
    <t>n) Administración de Cartera (corto y largo plazo)</t>
  </si>
  <si>
    <t>p) Obligaciones por contrato de Underwriting (corto y largo plazo)</t>
  </si>
  <si>
    <t>q) Otros Pasivos (Pasivo Corriente)</t>
  </si>
  <si>
    <t>Concepto</t>
  </si>
  <si>
    <t>Provisiones (Pasivo Corriente)</t>
  </si>
  <si>
    <t>r) Saldos y transacciones con personas y empresas relacionadas (Corriente y No Corriente)</t>
  </si>
  <si>
    <t>s) Resultado con personas y empresas vinculadas</t>
  </si>
  <si>
    <t>t) Patrimonio</t>
  </si>
  <si>
    <t>SALDO AL INICIO DEL PERIODO ANTERIOR G.</t>
  </si>
  <si>
    <t>DISMINUCIÓN</t>
  </si>
  <si>
    <t>SALDO AL CIERRE DEL PERIODO G.</t>
  </si>
  <si>
    <t>Prima por Emisión</t>
  </si>
  <si>
    <t>Reservas</t>
  </si>
  <si>
    <t>Resultados Acumulados</t>
  </si>
  <si>
    <t>Resultados del Ejercicio</t>
  </si>
  <si>
    <t>TOTAL</t>
  </si>
  <si>
    <t>u) Previsiones</t>
  </si>
  <si>
    <t xml:space="preserve">v) Ingresos Operativos </t>
  </si>
  <si>
    <t>Ingresos por operaciones y servicios a personas relacionadas</t>
  </si>
  <si>
    <t>Período Actual</t>
  </si>
  <si>
    <t xml:space="preserve"> en Gs.</t>
  </si>
  <si>
    <t xml:space="preserve">Igual Período de año </t>
  </si>
  <si>
    <t>anterior en Gs.</t>
  </si>
  <si>
    <t>Otros ingresos</t>
  </si>
  <si>
    <t>w) Otros gastos operativos, de comercialización y de administración</t>
  </si>
  <si>
    <t>Aranceles por Negociación Bolsa de Valores</t>
  </si>
  <si>
    <t xml:space="preserve">Período Actual </t>
  </si>
  <si>
    <t xml:space="preserve">      anterior en Gs.</t>
  </si>
  <si>
    <t>Aranceles por negociación en Bolsa</t>
  </si>
  <si>
    <t xml:space="preserve">Gastos Administrativos - BVPASA </t>
  </si>
  <si>
    <t>Aranceles – CNV y SEPRELAD</t>
  </si>
  <si>
    <t xml:space="preserve"> Igual Período de año  </t>
  </si>
  <si>
    <t>Otros Gastos de Comercialización</t>
  </si>
  <si>
    <t>Gastos de movilidad</t>
  </si>
  <si>
    <t xml:space="preserve">Otros Gastos de Administración </t>
  </si>
  <si>
    <t>Aporte patronal</t>
  </si>
  <si>
    <t>Aguinaldos pagados</t>
  </si>
  <si>
    <t>Vacaciones pagadas</t>
  </si>
  <si>
    <t>Indemnizaciones</t>
  </si>
  <si>
    <t>Remuneración personal superior</t>
  </si>
  <si>
    <t>Honorarios profesionales</t>
  </si>
  <si>
    <t>Gratificaciones</t>
  </si>
  <si>
    <t>Alquileres</t>
  </si>
  <si>
    <t>Útiles de oficina</t>
  </si>
  <si>
    <t>Comisiones y gastos bancarios operacionales</t>
  </si>
  <si>
    <t>Multas y recargos</t>
  </si>
  <si>
    <t>Gastos de consumición y limpieza</t>
  </si>
  <si>
    <t xml:space="preserve">Gastos no deducibles                     </t>
  </si>
  <si>
    <t>Servicios contratados</t>
  </si>
  <si>
    <t>Viáticos</t>
  </si>
  <si>
    <t>Otros gastos de administración</t>
  </si>
  <si>
    <t>Comisiones y gastos bancarios sobre operaciones crediticias</t>
  </si>
  <si>
    <t>x) Otros Ingresos y Egresos</t>
  </si>
  <si>
    <t>Igual Período de año anterior en Gs.</t>
  </si>
  <si>
    <t>Totales:</t>
  </si>
  <si>
    <t>y) Resultados Financieros</t>
  </si>
  <si>
    <t xml:space="preserve">z) Resultados Extraordinarios </t>
  </si>
  <si>
    <t>6)</t>
  </si>
  <si>
    <t>Información referente a contingencias y compromisos.</t>
  </si>
  <si>
    <t>a) Compromisos directos</t>
  </si>
  <si>
    <t>b) Contingencias Legales</t>
  </si>
  <si>
    <t>Detalle de la Póliza</t>
  </si>
  <si>
    <t>Hechos posteriores al cierre del ejercicio.</t>
  </si>
  <si>
    <t xml:space="preserve">8) </t>
  </si>
  <si>
    <t>Limitación a la libre disponibilidad de los activos o del patrimonio y cualquier restricción al derecho de propiedad.</t>
  </si>
  <si>
    <t>Cambios Contables.</t>
  </si>
  <si>
    <t>10)</t>
  </si>
  <si>
    <t>Restricciones para distribución de utilidades.</t>
  </si>
  <si>
    <t>11)</t>
  </si>
  <si>
    <t>Sanciones.</t>
  </si>
  <si>
    <t>TOTAL PATRIMONIO NETO</t>
  </si>
  <si>
    <t>Saldo al inicio del ejercicio</t>
  </si>
  <si>
    <t>Resultado del Ejercicio</t>
  </si>
  <si>
    <t>SALDO – PERIODO ANTERIOR  (GUARANIES)</t>
  </si>
  <si>
    <t>MONEDA EXTRANJERA - MONTO</t>
  </si>
  <si>
    <t>Acreedores Varios (Nota 5. l)</t>
  </si>
  <si>
    <t>Fondo de garantía - BVPASA</t>
  </si>
  <si>
    <t>Obligac. por Administración de Cartera (5.n)</t>
  </si>
  <si>
    <t>Capacitación al Personal</t>
  </si>
  <si>
    <t>Gtos. De Representación</t>
  </si>
  <si>
    <r>
      <t>Acreedores por Intermediación</t>
    </r>
    <r>
      <rPr>
        <b/>
        <sz val="9"/>
        <rFont val="Arial"/>
        <family val="2"/>
      </rPr>
      <t xml:space="preserve"> (</t>
    </r>
    <r>
      <rPr>
        <sz val="9"/>
        <rFont val="Arial"/>
        <family val="2"/>
      </rPr>
      <t>Nota 5.m)</t>
    </r>
  </si>
  <si>
    <r>
      <t>Intereses a Devengar</t>
    </r>
    <r>
      <rPr>
        <b/>
        <sz val="9"/>
        <rFont val="Arial"/>
        <family val="2"/>
      </rPr>
      <t xml:space="preserve"> </t>
    </r>
  </si>
  <si>
    <r>
      <t>Otros Pasivos no Corrientes</t>
    </r>
    <r>
      <rPr>
        <b/>
        <sz val="9"/>
        <rFont val="Arial"/>
        <family val="2"/>
      </rPr>
      <t xml:space="preserve"> </t>
    </r>
  </si>
  <si>
    <t>Cuentas de Orden Deudoras</t>
  </si>
  <si>
    <t>Cuentas de Orden Acreedoras</t>
  </si>
  <si>
    <t>Total período Actual</t>
  </si>
  <si>
    <t>Total período Anterior</t>
  </si>
  <si>
    <t>Equipos</t>
  </si>
  <si>
    <t>Rodados</t>
  </si>
  <si>
    <t>Compra de propiedades, planta y equipo</t>
  </si>
  <si>
    <t>Acción BVPASA</t>
  </si>
  <si>
    <t>R. ACCIONES</t>
  </si>
  <si>
    <r>
      <t>Impuestos</t>
    </r>
    <r>
      <rPr>
        <b/>
        <sz val="10"/>
        <color indexed="8"/>
        <rFont val="Calibri"/>
        <family val="2"/>
      </rPr>
      <t xml:space="preserve"> </t>
    </r>
  </si>
  <si>
    <t>No Posee sanciones con la Comision Nacional de Valores u otras entidades fiscalizadoras.</t>
  </si>
  <si>
    <t>La firma cuenta  con la libre disposicion  de su patrimonio.</t>
  </si>
  <si>
    <t>No existen hechos posteriores al cierre del ejercicio que impliquen alteraciones significativas a la estructura patrimonial y resultado del ejercicio.</t>
  </si>
  <si>
    <r>
      <t xml:space="preserve">Diferencia de cambio </t>
    </r>
    <r>
      <rPr>
        <sz val="10"/>
        <color indexed="8"/>
        <rFont val="Calibri"/>
        <family val="2"/>
      </rPr>
      <t>(7)</t>
    </r>
  </si>
  <si>
    <t>PERIODO    ANTERIOR</t>
  </si>
  <si>
    <t>Anticipo Impuesto a la Renta</t>
  </si>
  <si>
    <t>Retenciones Impuesto a la Renta</t>
  </si>
  <si>
    <t>Retenciones de IVA</t>
  </si>
  <si>
    <t>IVA Credito Fiscal - 10%</t>
  </si>
  <si>
    <t>Reserva de Revaluo Fiscal</t>
  </si>
  <si>
    <t xml:space="preserve">Resultado del Ejercicio </t>
  </si>
  <si>
    <t xml:space="preserve">7) </t>
  </si>
  <si>
    <t>9)</t>
  </si>
  <si>
    <t xml:space="preserve">Ingresos por Operaciones y servicios extrabursatiles </t>
  </si>
  <si>
    <t>Ingresos por Servicios de Rep. De Tenedores</t>
  </si>
  <si>
    <t>Agua, Luz y Telefono</t>
  </si>
  <si>
    <t>Intereses Pagados</t>
  </si>
  <si>
    <t>PASIVO No Corriente</t>
  </si>
  <si>
    <t>facultativa</t>
  </si>
  <si>
    <t xml:space="preserve">Asu Capital  Casa de Bolsa S.A. Se rige por las disposiciones legales contenidas en la Ley Nº 5810 de Mercados de Capitales y todas las demás disposiciones legales y reglamentarias del país. </t>
  </si>
  <si>
    <t xml:space="preserve">Inicialmente la Sociedad se constituyó bajo la denominación Vanny S.A.  creada el 11 de Julio de 2019 por Escritura Pública Nº 57 pasada ante el Escribano Público Julio Cesar Denis,  e inscripta en el Registro Público de Comercio bajo en Nº 9900625, folio 01 y siguientes en fecha 11 de setiembre de 2019. </t>
  </si>
  <si>
    <t xml:space="preserve">3.2            El criterio de valuación utilizado para los diferentes bienes del Activo de la Firma ha sido el costo histórico sin tener en cuenta el efecto de las variaciones en el poder adquisitivo de la moneda local, que pudieran tener sobre los activos no monetarios que la componen, ya que el ajuste por inflación no es práctica contable aceptada en el Paraguay,  Los Estados Contables no reconocen en forma integral los efectos de la inflación sobre los valores tomados en conjunto. </t>
  </si>
  <si>
    <t>Gastos de Constitucion CBSA</t>
  </si>
  <si>
    <t>USD</t>
  </si>
  <si>
    <t>BOLSA DE VALORES Y PRODUCTOS DE ASUNCION S.A.</t>
  </si>
  <si>
    <t>ACCION</t>
  </si>
  <si>
    <t>Gastos de Constitucion</t>
  </si>
  <si>
    <t xml:space="preserve">Dominio CNC asucapital.com.py  </t>
  </si>
  <si>
    <t>Mass Publicidad S.R.L.</t>
  </si>
  <si>
    <t>Sueldos y jornales no deducibles</t>
  </si>
  <si>
    <t xml:space="preserve">Banco Vision Caja de Ahorro USD.  </t>
  </si>
  <si>
    <t xml:space="preserve">  CONCEPTO</t>
  </si>
  <si>
    <t xml:space="preserve"> CONCEPTO</t>
  </si>
  <si>
    <t>Capital Social</t>
  </si>
  <si>
    <t>Capital Emitido</t>
  </si>
  <si>
    <t>N°</t>
  </si>
  <si>
    <t>ACCIONISTA</t>
  </si>
  <si>
    <t>CLASE</t>
  </si>
  <si>
    <t>VOTO</t>
  </si>
  <si>
    <t xml:space="preserve">N° DE ACCIONES </t>
  </si>
  <si>
    <t xml:space="preserve">CANTIDAD ACCIONES </t>
  </si>
  <si>
    <t xml:space="preserve">MONTO </t>
  </si>
  <si>
    <t>% PARTIC.CAPITAL INTEGRADO</t>
  </si>
  <si>
    <t>Ordinaria</t>
  </si>
  <si>
    <t>Simple</t>
  </si>
  <si>
    <t>BELTRAN MACCHI SALIN</t>
  </si>
  <si>
    <t>LUIS ALBERTO MALDONADO RENAULT</t>
  </si>
  <si>
    <t>HUMBERTO MIGUEL CAMPERCHIOLI GALEANO</t>
  </si>
  <si>
    <t>LUIS ANTONIO SOSA OCAMPO</t>
  </si>
  <si>
    <t>ALEXIS MANUEL FRUTOS RUIZ</t>
  </si>
  <si>
    <t>LIVIO ARFAJAD ELIZECHE VELAZQUEZ</t>
  </si>
  <si>
    <t>ANDRES OVIDIO MACCHI AYALA</t>
  </si>
  <si>
    <t xml:space="preserve"> </t>
  </si>
  <si>
    <t>Capital Suscripto e Integrado</t>
  </si>
  <si>
    <t>Anticipo a Proveedores</t>
  </si>
  <si>
    <t xml:space="preserve">Reservas  </t>
  </si>
  <si>
    <t>(-) Capital a integrar</t>
  </si>
  <si>
    <t xml:space="preserve">Fondos Mutuos - Administradora de Fondos SA Gs    </t>
  </si>
  <si>
    <t>Fondos Mutuos - Administradora de Fondos SA U$</t>
  </si>
  <si>
    <t xml:space="preserve">Fondos Mutuos - Administradora de Fondos SA U$    </t>
  </si>
  <si>
    <t>Cuentas Activas</t>
  </si>
  <si>
    <t>Aporte p/ futuras Capitalizaciones</t>
  </si>
  <si>
    <t>Sindico</t>
  </si>
  <si>
    <t>Nombre</t>
  </si>
  <si>
    <t>Cargo</t>
  </si>
  <si>
    <t>Vision Banco Cta. Clearing Gs.</t>
  </si>
  <si>
    <t>Vision Banco Cuenta Clearing USD</t>
  </si>
  <si>
    <t>Responsabilidad CBSA</t>
  </si>
  <si>
    <t xml:space="preserve"> Bonos en custodia REPO USD    </t>
  </si>
  <si>
    <t>PASIVOS CORRIENTES</t>
  </si>
  <si>
    <t>Seguros a Devengar</t>
  </si>
  <si>
    <t>Data Systems S.A.E.C.A.</t>
  </si>
  <si>
    <t xml:space="preserve">J.C. Descalzo y Asociados                         </t>
  </si>
  <si>
    <t>Prestamos</t>
  </si>
  <si>
    <t xml:space="preserve"> Bonos Entregados en REPO USD </t>
  </si>
  <si>
    <t>Intereses Financieros</t>
  </si>
  <si>
    <t>Intereses Bursatiles Titulos/Bonos</t>
  </si>
  <si>
    <t>Impresiones</t>
  </si>
  <si>
    <t>Las 11 notas y sus anexos aclaratorios que se acompañan son parte integrante de estos estados financieros.</t>
  </si>
  <si>
    <t>S/ Movimiento</t>
  </si>
  <si>
    <t>s/ Movimiento</t>
  </si>
  <si>
    <r>
      <t>b-</t>
    </r>
    <r>
      <rPr>
        <b/>
        <sz val="7"/>
        <rFont val="Times New Roman"/>
        <family val="1"/>
      </rPr>
      <t xml:space="preserve">      </t>
    </r>
    <r>
      <rPr>
        <b/>
        <sz val="11"/>
        <rFont val="Calibri"/>
        <family val="2"/>
      </rPr>
      <t>Otros Egresos:</t>
    </r>
  </si>
  <si>
    <t xml:space="preserve">La acción que Asu Capital  Casa de Bolsa S.A., posee en la Bolsa de Valores y Productos de Asunción Sociedad Anónima (BVPASA) al 31 de diciembre de 2021 se encuentra valuada al último valor negociado en el Mercado. </t>
  </si>
  <si>
    <t>(Nota 5. h)</t>
  </si>
  <si>
    <t>No posee</t>
  </si>
  <si>
    <t xml:space="preserve">No posee </t>
  </si>
  <si>
    <r>
      <rPr>
        <b/>
        <sz val="16"/>
        <color theme="0"/>
        <rFont val="Arial Nova"/>
        <family val="2"/>
      </rPr>
      <t>ESTADOS FINANCIEROS
ASU CAPITAL Casa de Bolsa S.A.</t>
    </r>
    <r>
      <rPr>
        <u/>
        <sz val="14"/>
        <color theme="0"/>
        <rFont val="Arial Nova"/>
        <family val="2"/>
      </rPr>
      <t xml:space="preserve"> </t>
    </r>
    <r>
      <rPr>
        <sz val="11"/>
        <color theme="0"/>
        <rFont val="Arial Nova"/>
        <family val="2"/>
      </rPr>
      <t xml:space="preserve">
</t>
    </r>
  </si>
  <si>
    <t>1.            IDENTIFICACIÓN</t>
  </si>
  <si>
    <t>Razón Social:</t>
  </si>
  <si>
    <t>Registro CNV:</t>
  </si>
  <si>
    <t>Código Bolsa:</t>
  </si>
  <si>
    <t>Dirección Oficina Principal:</t>
  </si>
  <si>
    <t>Teléfono:</t>
  </si>
  <si>
    <t>E-mail:</t>
  </si>
  <si>
    <t>Sitio Página Web:</t>
  </si>
  <si>
    <t>Domicilio Legal:</t>
  </si>
  <si>
    <t>ASU CAPITAL CASA DE BOLSA S.A.</t>
  </si>
  <si>
    <t>021 3289506</t>
  </si>
  <si>
    <t xml:space="preserve">administracion@asucapital.com.py </t>
  </si>
  <si>
    <t>Avda. Aviadores Del Chaco N° 2050 - Edificio WTC Torre 3 Piso 7</t>
  </si>
  <si>
    <t>RUC N°</t>
  </si>
  <si>
    <t>80109207-8</t>
  </si>
  <si>
    <t>N° 094_08102021</t>
  </si>
  <si>
    <t>N° 32 según Res. N° 2323/21</t>
  </si>
  <si>
    <t xml:space="preserve">2.            ANTECEDENTES DE CONSTITUCIÓN </t>
  </si>
  <si>
    <t xml:space="preserve">3.            ADMINISTRACION </t>
  </si>
  <si>
    <t>Representantes Legales</t>
  </si>
  <si>
    <t>Presidente</t>
  </si>
  <si>
    <t>Vice-presidente</t>
  </si>
  <si>
    <t>MODIFICACIÓN DE ESTATUTO SOCIAL. Por Escritura Publica N. 43 (cuarenta y tres) del 23-06-2021 ante el Esc. José Javier Ramírez Otaño, titular del Reg. 692, se trascribió Acta de Asamblea Extraordinaria de VANNY S.A. de fecha 14-06-2021: Cambio de Denominación Social a ASU CAPITAL CASA DE BOLSA SOCIEDAD ANONIMA, cambio de objeto, aumento de capital social y otros. Inscripta en la Dirección Gral. de los Reg. Públicos. Dir. de Pers. Jur. y Asoc., matricula Jurídica N. 21944, serie Comercial, bajo el N 2, Folio 12 en fecha 26/07/2021, y la Dirección General de los Registros Públicos, Sección Comercial, matricula comercial N. 22168, bajo el Nº 002, folio 012, en fecha 26/07/2021.</t>
  </si>
  <si>
    <t>Plana Ejecutiva</t>
  </si>
  <si>
    <t>Auditoría Interna</t>
  </si>
  <si>
    <t>Contador</t>
  </si>
  <si>
    <t xml:space="preserve">4.            CAPITAL Y PROPIEDAD </t>
  </si>
  <si>
    <r>
      <t>Consideración de los Estados Contables</t>
    </r>
    <r>
      <rPr>
        <b/>
        <sz val="10"/>
        <color indexed="8"/>
        <rFont val="Arial Nova"/>
        <family val="2"/>
      </rPr>
      <t xml:space="preserve">. </t>
    </r>
  </si>
  <si>
    <r>
      <t>Información básica de la empresa</t>
    </r>
    <r>
      <rPr>
        <b/>
        <sz val="10"/>
        <color indexed="8"/>
        <rFont val="Arial Nova"/>
        <family val="2"/>
      </rPr>
      <t>.</t>
    </r>
  </si>
  <si>
    <r>
      <t>Principales políticas y prácticas contables aplicadas</t>
    </r>
    <r>
      <rPr>
        <b/>
        <sz val="10"/>
        <color indexed="8"/>
        <rFont val="Arial Nova"/>
        <family val="2"/>
      </rPr>
      <t>.</t>
    </r>
  </si>
  <si>
    <r>
      <t>3.3.</t>
    </r>
    <r>
      <rPr>
        <sz val="10"/>
        <color indexed="8"/>
        <rFont val="Arial Nova"/>
        <family val="2"/>
      </rPr>
      <t>             Política de constitución de previsiones: Hasta el momento no se han establecido criterios para el tratamiento de las cuentas incobrables.</t>
    </r>
  </si>
  <si>
    <r>
      <t>3.4.</t>
    </r>
    <r>
      <rPr>
        <sz val="10"/>
        <color indexed="8"/>
        <rFont val="Arial Nova"/>
        <family val="2"/>
      </rPr>
      <t>             Política de reconocimiento de ingresos: Se ha utilizado para este efecto el criterio de devengado, lo mismo para los egresos.</t>
    </r>
  </si>
  <si>
    <r>
      <t>Cambio de Políticas y Procedimientos de Contabilidad</t>
    </r>
    <r>
      <rPr>
        <b/>
        <sz val="10"/>
        <color indexed="8"/>
        <rFont val="Arial Nova"/>
        <family val="2"/>
      </rPr>
      <t>.</t>
    </r>
  </si>
  <si>
    <r>
      <t xml:space="preserve">c) Garantías constituidas: </t>
    </r>
    <r>
      <rPr>
        <sz val="10"/>
        <color indexed="8"/>
        <rFont val="Arial Nova"/>
        <family val="2"/>
      </rPr>
      <t>Póliza de Caución / Garantía de Desempeño Profesional</t>
    </r>
  </si>
  <si>
    <t>a-      Otros Ingresos:</t>
  </si>
  <si>
    <r>
      <t>a-</t>
    </r>
    <r>
      <rPr>
        <b/>
        <sz val="10"/>
        <color indexed="8"/>
        <rFont val="Arial Nova"/>
        <family val="2"/>
      </rPr>
      <t>      Intereses cobrados:</t>
    </r>
  </si>
  <si>
    <r>
      <t>b-</t>
    </r>
    <r>
      <rPr>
        <b/>
        <sz val="10"/>
        <color indexed="8"/>
        <rFont val="Arial Nova"/>
        <family val="2"/>
      </rPr>
      <t>      Intereses pagados:</t>
    </r>
  </si>
  <si>
    <r>
      <t xml:space="preserve">o) </t>
    </r>
    <r>
      <rPr>
        <b/>
        <sz val="10"/>
        <color indexed="8"/>
        <rFont val="Arial Nova"/>
        <family val="2"/>
      </rPr>
      <t>Cuentas a pagar a personas y empresas relacionadas (corto y largo plazo)</t>
    </r>
  </si>
  <si>
    <r>
      <t>-</t>
    </r>
    <r>
      <rPr>
        <sz val="10"/>
        <color indexed="8"/>
        <rFont val="Arial Nova"/>
        <family val="2"/>
      </rPr>
      <t xml:space="preserve">           </t>
    </r>
    <r>
      <rPr>
        <i/>
        <sz val="10"/>
        <color indexed="8"/>
        <rFont val="Arial Nova"/>
        <family val="2"/>
      </rPr>
      <t>Cliente Nro.1049</t>
    </r>
  </si>
  <si>
    <r>
      <t>-</t>
    </r>
    <r>
      <rPr>
        <sz val="10"/>
        <color indexed="8"/>
        <rFont val="Arial Nova"/>
        <family val="2"/>
      </rPr>
      <t xml:space="preserve">           </t>
    </r>
    <r>
      <rPr>
        <i/>
        <sz val="10"/>
        <color indexed="8"/>
        <rFont val="Arial Nova"/>
        <family val="2"/>
      </rPr>
      <t>Cliente Nro.9753</t>
    </r>
  </si>
  <si>
    <r>
      <t>a-</t>
    </r>
    <r>
      <rPr>
        <b/>
        <sz val="10"/>
        <color indexed="8"/>
        <rFont val="Arial Nova"/>
        <family val="2"/>
      </rPr>
      <t>      Otros Activos Corrientes</t>
    </r>
  </si>
  <si>
    <r>
      <t>a-</t>
    </r>
    <r>
      <rPr>
        <b/>
        <sz val="10"/>
        <color indexed="8"/>
        <rFont val="Arial Nova"/>
        <family val="2"/>
      </rPr>
      <t>      Préstamos:</t>
    </r>
  </si>
  <si>
    <t>b-      Intereses a pagar:</t>
  </si>
  <si>
    <r>
      <t>c-</t>
    </r>
    <r>
      <rPr>
        <b/>
        <sz val="10"/>
        <color indexed="8"/>
        <rFont val="Arial Nova"/>
        <family val="2"/>
      </rPr>
      <t>      Sobregiros bancarios:</t>
    </r>
  </si>
  <si>
    <r>
      <t>d-</t>
    </r>
    <r>
      <rPr>
        <b/>
        <sz val="10"/>
        <color indexed="8"/>
        <rFont val="Arial Nova"/>
        <family val="2"/>
      </rPr>
      <t>      Préstamos Porcion no corriente:</t>
    </r>
  </si>
  <si>
    <r>
      <t>m) Acreedores por Intermediación</t>
    </r>
    <r>
      <rPr>
        <sz val="10"/>
        <color theme="1"/>
        <rFont val="Arial Nova"/>
        <family val="2"/>
      </rPr>
      <t>:</t>
    </r>
  </si>
  <si>
    <r>
      <t>a-</t>
    </r>
    <r>
      <rPr>
        <b/>
        <sz val="10"/>
        <color indexed="8"/>
        <rFont val="Arial Nova"/>
        <family val="2"/>
      </rPr>
      <t>      Documentos y cuentas por cobrar</t>
    </r>
    <r>
      <rPr>
        <sz val="10"/>
        <color indexed="8"/>
        <rFont val="Arial Nova"/>
        <family val="2"/>
      </rPr>
      <t xml:space="preserve">: </t>
    </r>
  </si>
  <si>
    <r>
      <t>b-</t>
    </r>
    <r>
      <rPr>
        <b/>
        <sz val="10"/>
        <color indexed="8"/>
        <rFont val="Arial Nova"/>
        <family val="2"/>
      </rPr>
      <t>      Deudores Varios</t>
    </r>
    <r>
      <rPr>
        <sz val="10"/>
        <color indexed="8"/>
        <rFont val="Arial Nova"/>
        <family val="2"/>
      </rPr>
      <t xml:space="preserve">: </t>
    </r>
  </si>
  <si>
    <t>* Articulo N°5 del Estatuto Social: El capital social se fija en la cantidad de Guaraníes Veinte mil millones (G. 20.000.000.000), distribuido en Veinte mil (20.000) acciones ordinarias, nominativas endosables, de valor nominal de Guaraníes Un Millón (G. 1.000.000) cada una. Las acciones estarán caracterizadas con números arábigos y en forma correlativa, dentro del capital social y cada acción da derecho a un voto. No posee Serie.</t>
  </si>
  <si>
    <t>CUADRO DE  CAPITAL SUSCRIPTO E INTEGRADO</t>
  </si>
  <si>
    <t>Auditor Interno</t>
  </si>
  <si>
    <t>CANTIDAD VOTOS</t>
  </si>
  <si>
    <t xml:space="preserve">5.            CAPITAL Y PROPIEDAD </t>
  </si>
  <si>
    <t>AUDITOR EXTERNO INDEPENDIENTE</t>
  </si>
  <si>
    <t>Nombre:</t>
  </si>
  <si>
    <t>Dirección:</t>
  </si>
  <si>
    <t>RUC:</t>
  </si>
  <si>
    <t xml:space="preserve">6.            CAPITAL Y PROPIEDAD </t>
  </si>
  <si>
    <t>PERSONAS Y EMPRESAS VINCULADAS</t>
  </si>
  <si>
    <t>RODRIGO CALLIZO LOPEZ MOREIRA:</t>
  </si>
  <si>
    <t>MARÍA CRISTINA TROCHE NUÑEZ:</t>
  </si>
  <si>
    <r>
      <t xml:space="preserve">             5)</t>
    </r>
    <r>
      <rPr>
        <b/>
        <sz val="7"/>
        <color indexed="8"/>
        <rFont val="Times New Roman"/>
        <family val="1"/>
      </rPr>
      <t>              </t>
    </r>
  </si>
  <si>
    <t xml:space="preserve">Instalaciones                                     </t>
  </si>
  <si>
    <t xml:space="preserve">Mejoras en Predio Ajeno                           </t>
  </si>
  <si>
    <t xml:space="preserve">Vision Banco Cta. Cte. 1702601/3                  </t>
  </si>
  <si>
    <t xml:space="preserve">Banco Vision Caja de Ahorro USD 17165774          </t>
  </si>
  <si>
    <t xml:space="preserve">Recaudaciones pendientes /*Clearing                 </t>
  </si>
  <si>
    <t>    Criterios específicos de valuación.</t>
  </si>
  <si>
    <t>Efectivo neto de actividades de operación</t>
  </si>
  <si>
    <t>ESTADO DE VARIACION DEL PATRIMONIO NETO</t>
  </si>
  <si>
    <t>BIX S.A.</t>
  </si>
  <si>
    <t>Intereses Pagados Repo</t>
  </si>
  <si>
    <t>Aguinaldos a pagar</t>
  </si>
  <si>
    <t>Gastos pagados por adelantado</t>
  </si>
  <si>
    <t xml:space="preserve">Luciano Britez                                    </t>
  </si>
  <si>
    <t>FERNANDO MANUEL GIMÉNEZ MARIMÓN</t>
  </si>
  <si>
    <t>RODRIGO CALLIZO LOPEZ MOREIRA</t>
  </si>
  <si>
    <t>JAVIER ALEJANDRO FELICIANGELI DOMANICZKY</t>
  </si>
  <si>
    <t>Director Titular:</t>
  </si>
  <si>
    <t xml:space="preserve">SERGIO A.CABRERA RICCIARDI </t>
  </si>
  <si>
    <t xml:space="preserve">DORA BUSTO DE ARZAMENDIA </t>
  </si>
  <si>
    <t>FERNANDO MANUEL GIMÉNEZ MARIMÓN:</t>
  </si>
  <si>
    <t>JAVIER ALEJANDRO FELICIANGELI DOMANICZKY:</t>
  </si>
  <si>
    <t xml:space="preserve">ESTADO DE FLUJO DE EFECTIVOS </t>
  </si>
  <si>
    <t>Intereses cobrados Repo</t>
  </si>
  <si>
    <t>Recupero BVA</t>
  </si>
  <si>
    <t>Vision Banco Cta. Cte. 900623592</t>
  </si>
  <si>
    <t>GASTOS DE VENTAS</t>
  </si>
  <si>
    <t>MARIA CRISTINA TROCHE NUÑEZ</t>
  </si>
  <si>
    <t>80020816-1</t>
  </si>
  <si>
    <t>Banco Regional Caja De Ahorro Usd</t>
  </si>
  <si>
    <t>Deudores por Intermediacion</t>
  </si>
  <si>
    <t>Deudores por Operaciones</t>
  </si>
  <si>
    <t>Software Informatico</t>
  </si>
  <si>
    <t>Celpa S.A.</t>
  </si>
  <si>
    <t>Conectate E.A.S.</t>
  </si>
  <si>
    <t>Nucleo S.A.</t>
  </si>
  <si>
    <t>Seguridad S.A. Compañia de Seguros</t>
  </si>
  <si>
    <t>Vision Banco SAECA</t>
  </si>
  <si>
    <t>Aporte a Capitalizar</t>
  </si>
  <si>
    <t>Cuentas Pasivas</t>
  </si>
  <si>
    <t>Comision Reporto</t>
  </si>
  <si>
    <t>Remuneracion Directores</t>
  </si>
  <si>
    <t>Iva Costo</t>
  </si>
  <si>
    <t>www.asucapital.com.py</t>
  </si>
  <si>
    <t>3.1.             Los Estados Financieros al 31/12/2022, han sido preparados de acuerdo de acuerdo con Normas de Información Financiera emitidas por el Consejo de Contadores Públicos del Paraguay y
criterios de valuación y exposición dictados por la Comisión Nacional de Valores.</t>
  </si>
  <si>
    <t>Banco Regional Caja De Ahorro USD</t>
  </si>
  <si>
    <t>Inversiones Títulos De Renta Fija U$</t>
  </si>
  <si>
    <t>Inversiones En C.D.A. U$.</t>
  </si>
  <si>
    <t>Obligaciones Por Garantías Repo</t>
  </si>
  <si>
    <t xml:space="preserve"> (-) Amortización Acumulada</t>
  </si>
  <si>
    <t>Cayo Busto</t>
  </si>
  <si>
    <t>Juan Carlos Guillen</t>
  </si>
  <si>
    <t>Cedetec Import.Export S.A</t>
  </si>
  <si>
    <t>Liz Ayala Aguero</t>
  </si>
  <si>
    <t>Bristol S.A</t>
  </si>
  <si>
    <t>Anticipos De Clientes</t>
  </si>
  <si>
    <t>Ingresos Por Venta De Cartera Propia Renta Fija</t>
  </si>
  <si>
    <t xml:space="preserve"> Ingresos Por Venta De Cartera Propia Renta Variable</t>
  </si>
  <si>
    <t>Ingresos por Operaciones y servicios personas vInculadas</t>
  </si>
  <si>
    <t>Venta Instrumentos Financieros</t>
  </si>
  <si>
    <t>Cuentas a Cobrar Vinculados</t>
  </si>
  <si>
    <t>Valuacion Accion BVA</t>
  </si>
  <si>
    <t>Otros Ingresos Administrativos</t>
  </si>
  <si>
    <t>Anticipo a Proveedores Vinculados</t>
  </si>
  <si>
    <t>Utilidad/Perdida en Ventas</t>
  </si>
  <si>
    <t>Comisiones Pagadas por Ventas</t>
  </si>
  <si>
    <t>Registro De Garantías Otorgadas</t>
  </si>
  <si>
    <t>Control de Garantias Otorgadas</t>
  </si>
  <si>
    <t xml:space="preserve">Los Estados Contables al 31/12/2023 han sido considerados y aprobados por la Reunion de Directorio, conforme al Acta de Diretorio , para su remisión a la Comisión Nacional de Valores. </t>
  </si>
  <si>
    <t>3.1.             Los Estados Financieros al 31/12/2023, han sido preparados de acuerdo de acuerdo con Normas de Información Financiera emitidas por el Consejo de Contadores Públicos del Paraguay y
criterios de valuación y exposición dictados por la Comisión Nacional de Valores.</t>
  </si>
  <si>
    <t>ESTADO DE SITUACION PATRIMONIAL O BALANCE GENERAL al 31/12/2023 presentado en forma comparativa con el ejercicio anterior cerrado el 31/12/2022.  (En guaraníes)</t>
  </si>
  <si>
    <t>ESTADO DE RESULTADOS CORRESPONDIENTE AL 31/12/2023 PRESENTADO EN FORMA COMPARATIVA CON EL 31/12/2022 (En guaraníes)</t>
  </si>
  <si>
    <t>CORRESPONDIENTE AL 31/12/2023 PRESENTADO EN FORMA COMPARATIVA CON EL PERIODO AL 31/12/2022</t>
  </si>
  <si>
    <r>
      <rPr>
        <b/>
        <sz val="8"/>
        <color theme="1"/>
        <rFont val="Arial Nova"/>
        <family val="2"/>
      </rPr>
      <t>Compañía de Seguro</t>
    </r>
    <r>
      <rPr>
        <sz val="8"/>
        <color theme="1"/>
        <rFont val="Arial Nova"/>
        <family val="2"/>
      </rPr>
      <t xml:space="preserve">: SEGURIDAD S.A. CIA DE SEGUROS </t>
    </r>
  </si>
  <si>
    <r>
      <rPr>
        <b/>
        <sz val="8"/>
        <color theme="1"/>
        <rFont val="Arial Nova"/>
        <family val="2"/>
      </rPr>
      <t>Número de Póliza</t>
    </r>
    <r>
      <rPr>
        <sz val="8"/>
        <color theme="1"/>
        <rFont val="Arial Nova"/>
        <family val="2"/>
      </rPr>
      <t>: 25.1514.001121/0000</t>
    </r>
  </si>
  <si>
    <r>
      <rPr>
        <b/>
        <sz val="8"/>
        <color theme="1"/>
        <rFont val="Arial Nova"/>
        <family val="2"/>
      </rPr>
      <t>Asegurado</t>
    </r>
    <r>
      <rPr>
        <sz val="8"/>
        <color theme="1"/>
        <rFont val="Arial Nova"/>
        <family val="2"/>
      </rPr>
      <t xml:space="preserve"> : BOLSA DE VALORES Y PRODUCTOS DE ASUNCION SA </t>
    </r>
  </si>
  <si>
    <r>
      <rPr>
        <b/>
        <sz val="8"/>
        <color theme="1"/>
        <rFont val="Arial Nova"/>
        <family val="2"/>
      </rPr>
      <t>Tomador</t>
    </r>
    <r>
      <rPr>
        <sz val="8"/>
        <color theme="1"/>
        <rFont val="Arial Nova"/>
        <family val="2"/>
      </rPr>
      <t>: ASU CAPITAL CASA DE BOLSA SA</t>
    </r>
  </si>
  <si>
    <r>
      <rPr>
        <b/>
        <sz val="8"/>
        <color theme="1"/>
        <rFont val="Arial Nova"/>
        <family val="2"/>
      </rPr>
      <t>Fecha de emisión</t>
    </r>
    <r>
      <rPr>
        <sz val="8"/>
        <color theme="1"/>
        <rFont val="Arial Nova"/>
        <family val="2"/>
      </rPr>
      <t>: 12/09/2023</t>
    </r>
  </si>
  <si>
    <r>
      <rPr>
        <b/>
        <sz val="8"/>
        <color theme="1"/>
        <rFont val="Arial Nova"/>
        <family val="2"/>
      </rPr>
      <t>Vigencia desde</t>
    </r>
    <r>
      <rPr>
        <sz val="8"/>
        <color theme="1"/>
        <rFont val="Arial Nova"/>
        <family val="2"/>
      </rPr>
      <t>: 13/09/2022</t>
    </r>
  </si>
  <si>
    <r>
      <rPr>
        <b/>
        <sz val="8"/>
        <color theme="1"/>
        <rFont val="Arial Nova"/>
        <family val="2"/>
      </rPr>
      <t>Vigencia hasta</t>
    </r>
    <r>
      <rPr>
        <sz val="8"/>
        <color theme="1"/>
        <rFont val="Arial Nova"/>
        <family val="2"/>
      </rPr>
      <t>: 13/09/2024</t>
    </r>
  </si>
  <si>
    <r>
      <rPr>
        <b/>
        <sz val="8"/>
        <color theme="1"/>
        <rFont val="Arial Nova"/>
        <family val="2"/>
      </rPr>
      <t>Plazo en días</t>
    </r>
    <r>
      <rPr>
        <sz val="8"/>
        <color theme="1"/>
        <rFont val="Arial Nova"/>
        <family val="2"/>
      </rPr>
      <t xml:space="preserve">: 366 días </t>
    </r>
  </si>
  <si>
    <r>
      <rPr>
        <b/>
        <sz val="8"/>
        <color theme="1"/>
        <rFont val="Arial Nova"/>
        <family val="2"/>
      </rPr>
      <t>Capital máximo asegurado</t>
    </r>
    <r>
      <rPr>
        <sz val="8"/>
        <color theme="1"/>
        <rFont val="Arial Nova"/>
        <family val="2"/>
      </rPr>
      <t>: G. 670.093.250.-</t>
    </r>
  </si>
  <si>
    <t xml:space="preserve">RODRIGO GUILLERMO CALLIZO LOPEZ MOREIRA </t>
  </si>
  <si>
    <t>MANUEL MARIA FRONCIANI CASSANELLO</t>
  </si>
  <si>
    <t>GUILLERMO MARIA FRONCIANI CASSANELLO</t>
  </si>
  <si>
    <t>PCG AUDITORES CONSULTORES</t>
  </si>
  <si>
    <t>AE Nº 30/2021</t>
  </si>
  <si>
    <t>Prócer Agustín Yegros 627 c/ Río Tebicuary</t>
  </si>
  <si>
    <t>(021) 203965</t>
  </si>
  <si>
    <t>Director Titular</t>
  </si>
  <si>
    <t xml:space="preserve">Sindico Titular </t>
  </si>
  <si>
    <t xml:space="preserve"> Resultados Acumulados</t>
  </si>
  <si>
    <t xml:space="preserve"> VISION BANCO Cta. Cte. 900636563 USD</t>
  </si>
  <si>
    <t>TRANSFERENCIAS PENDIENTES U$</t>
  </si>
  <si>
    <t>Recudaciones a Depositar</t>
  </si>
  <si>
    <t>Banco Itau Gs. Cta. 4.2.000783/8</t>
  </si>
  <si>
    <t>VISION BANCO Cta. Cte. 900636563 USD</t>
  </si>
  <si>
    <t>Bebidas del Paraguay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</si>
</sst>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164" formatCode="_-* #,##0.00_-;\-* #,##0.00_-;_-* &quot;-&quot;??_-;_-@_-"/>
    <numFmt numFmtId="165" formatCode="_-* #,##0_-;\-* #,##0_-;_-* &quot;-&quot;??_-;_-@_-"/>
    <numFmt numFmtId="166" formatCode="_(* #,##0.00_);_(* \(#,##0.00\);_(* \-??_);_(@_)"/>
    <numFmt numFmtId="167" formatCode="_-* #,##0.00\ _€_-;\-* #,##0.00\ _€_-;_-* &quot;-&quot;??\ _€_-;_-@_-"/>
    <numFmt numFmtId="168" formatCode="&quot;₲&quot;\ #,##0"/>
  </numFmts>
  <fonts count="100">
    <font>
      <sz val="11"/>
      <color theme="1"/>
      <name val="Calibri"/>
      <family val="2"/>
      <scheme val="minor"/>
    </font>
    <font>
      <b/>
      <sz val="9"/>
      <color indexed="8"/>
      <name val="Arial"/>
      <family val="2"/>
    </font>
    <font>
      <sz val="9"/>
      <color indexed="8"/>
      <name val="Arial"/>
      <family val="2"/>
    </font>
    <font>
      <b/>
      <sz val="9"/>
      <name val="Arial"/>
      <family val="2"/>
    </font>
    <font>
      <b/>
      <sz val="10"/>
      <color indexed="8"/>
      <name val="Calibri"/>
      <family val="2"/>
    </font>
    <font>
      <sz val="10"/>
      <color indexed="8"/>
      <name val="Calibri"/>
      <family val="2"/>
    </font>
    <font>
      <b/>
      <sz val="7"/>
      <color indexed="8"/>
      <name val="Times New Roman"/>
      <family val="1"/>
    </font>
    <font>
      <sz val="9"/>
      <name val="Arial"/>
      <family val="2"/>
    </font>
    <font>
      <sz val="10"/>
      <name val="Arial"/>
      <family val="2"/>
    </font>
    <font>
      <sz val="10"/>
      <name val="Calibri"/>
      <family val="2"/>
    </font>
    <font>
      <sz val="11"/>
      <name val="Calibri"/>
      <family val="2"/>
    </font>
    <font>
      <sz val="9"/>
      <name val="Calibri"/>
      <family val="2"/>
    </font>
    <font>
      <b/>
      <u/>
      <sz val="9"/>
      <name val="Calibri"/>
      <family val="2"/>
    </font>
    <font>
      <sz val="11"/>
      <color indexed="8"/>
      <name val="Calibri"/>
      <family val="2"/>
      <charset val="1"/>
    </font>
    <font>
      <sz val="11"/>
      <color theme="1"/>
      <name val="Calibri"/>
      <family val="2"/>
      <scheme val="minor"/>
    </font>
    <font>
      <b/>
      <sz val="11"/>
      <color theme="1"/>
      <name val="Calibri"/>
      <family val="2"/>
      <scheme val="minor"/>
    </font>
    <font>
      <sz val="9"/>
      <color theme="1"/>
      <name val="Calibri"/>
      <family val="2"/>
    </font>
    <font>
      <sz val="10"/>
      <color theme="1"/>
      <name val="Times New Roman"/>
      <family val="1"/>
    </font>
    <font>
      <sz val="8"/>
      <color theme="1"/>
      <name val="Calibri"/>
      <family val="2"/>
    </font>
    <font>
      <b/>
      <sz val="7"/>
      <color theme="1"/>
      <name val="Arial"/>
      <family val="2"/>
    </font>
    <font>
      <b/>
      <sz val="9"/>
      <color theme="1"/>
      <name val="Arial"/>
      <family val="2"/>
    </font>
    <font>
      <sz val="9"/>
      <color theme="1"/>
      <name val="Arial"/>
      <family val="2"/>
    </font>
    <font>
      <sz val="9"/>
      <color theme="1"/>
      <name val="Calibri"/>
      <family val="2"/>
      <scheme val="minor"/>
    </font>
    <font>
      <sz val="12"/>
      <color theme="1"/>
      <name val="Calibri"/>
      <family val="2"/>
      <scheme val="minor"/>
    </font>
    <font>
      <b/>
      <sz val="11"/>
      <color theme="1"/>
      <name val="Calibri"/>
      <family val="2"/>
    </font>
    <font>
      <sz val="11"/>
      <color theme="1"/>
      <name val="Calibri"/>
      <family val="2"/>
    </font>
    <font>
      <sz val="8"/>
      <color rgb="FF000000"/>
      <name val="Calibri"/>
      <family val="2"/>
    </font>
    <font>
      <b/>
      <sz val="10"/>
      <color theme="1"/>
      <name val="Calibri"/>
      <family val="2"/>
    </font>
    <font>
      <sz val="12"/>
      <color theme="1"/>
      <name val="Calibri"/>
      <family val="2"/>
    </font>
    <font>
      <b/>
      <sz val="12"/>
      <color theme="1"/>
      <name val="Calibri"/>
      <family val="2"/>
    </font>
    <font>
      <sz val="10"/>
      <color theme="1"/>
      <name val="Calibri"/>
      <family val="2"/>
    </font>
    <font>
      <b/>
      <sz val="10"/>
      <color rgb="FF000000"/>
      <name val="Calibri"/>
      <family val="2"/>
    </font>
    <font>
      <b/>
      <i/>
      <sz val="10"/>
      <color theme="1"/>
      <name val="Calibri"/>
      <family val="2"/>
    </font>
    <font>
      <sz val="10"/>
      <color rgb="FFFF0000"/>
      <name val="Calibri"/>
      <family val="2"/>
      <scheme val="minor"/>
    </font>
    <font>
      <sz val="10"/>
      <color theme="1"/>
      <name val="Calibri"/>
      <family val="2"/>
      <scheme val="minor"/>
    </font>
    <font>
      <sz val="11"/>
      <name val="Calibri"/>
      <family val="2"/>
      <scheme val="minor"/>
    </font>
    <font>
      <sz val="9"/>
      <name val="Calibri"/>
      <family val="2"/>
      <scheme val="minor"/>
    </font>
    <font>
      <b/>
      <u/>
      <sz val="9"/>
      <color theme="1"/>
      <name val="Calibri"/>
      <family val="2"/>
    </font>
    <font>
      <b/>
      <sz val="11"/>
      <color rgb="FFFF0000"/>
      <name val="Calibri"/>
      <family val="2"/>
      <scheme val="minor"/>
    </font>
    <font>
      <sz val="11"/>
      <color rgb="FFFF0000"/>
      <name val="Calibri"/>
      <family val="2"/>
      <scheme val="minor"/>
    </font>
    <font>
      <sz val="11"/>
      <color theme="0"/>
      <name val="Calibri"/>
      <family val="2"/>
      <scheme val="minor"/>
    </font>
    <font>
      <b/>
      <sz val="10"/>
      <color theme="0"/>
      <name val="Calibri"/>
      <family val="2"/>
    </font>
    <font>
      <b/>
      <sz val="11"/>
      <color theme="0"/>
      <name val="Calibri"/>
      <family val="2"/>
      <scheme val="minor"/>
    </font>
    <font>
      <b/>
      <u/>
      <sz val="11"/>
      <color theme="0"/>
      <name val="Calibri"/>
      <family val="2"/>
    </font>
    <font>
      <b/>
      <sz val="11"/>
      <color theme="0"/>
      <name val="Calibri"/>
      <family val="2"/>
    </font>
    <font>
      <b/>
      <u/>
      <sz val="10"/>
      <color theme="0"/>
      <name val="Calibri"/>
      <family val="2"/>
    </font>
    <font>
      <b/>
      <sz val="8"/>
      <color theme="1"/>
      <name val="Calibri"/>
      <family val="2"/>
    </font>
    <font>
      <b/>
      <sz val="8"/>
      <color theme="0"/>
      <name val="Calibri"/>
      <family val="2"/>
    </font>
    <font>
      <sz val="7"/>
      <color theme="1"/>
      <name val="Calibri"/>
      <family val="2"/>
    </font>
    <font>
      <b/>
      <sz val="8"/>
      <color rgb="FF000000"/>
      <name val="Calibri"/>
      <family val="2"/>
    </font>
    <font>
      <sz val="8"/>
      <color theme="1"/>
      <name val="Calibri"/>
      <family val="2"/>
      <scheme val="minor"/>
    </font>
    <font>
      <b/>
      <sz val="9"/>
      <color theme="0"/>
      <name val="Calibri"/>
      <family val="2"/>
    </font>
    <font>
      <b/>
      <sz val="11"/>
      <color rgb="FF000000"/>
      <name val="Calibri"/>
      <family val="2"/>
    </font>
    <font>
      <sz val="10"/>
      <color rgb="FF000000"/>
      <name val="Calibri"/>
      <family val="2"/>
    </font>
    <font>
      <i/>
      <sz val="10"/>
      <color rgb="FF000000"/>
      <name val="Calibri"/>
      <family val="2"/>
    </font>
    <font>
      <b/>
      <sz val="9"/>
      <color rgb="FF000000"/>
      <name val="Calibri"/>
      <family val="2"/>
    </font>
    <font>
      <b/>
      <u/>
      <sz val="9"/>
      <color rgb="FF000000"/>
      <name val="Calibri"/>
      <family val="2"/>
    </font>
    <font>
      <sz val="9"/>
      <color rgb="FF000000"/>
      <name val="Calibri"/>
      <family val="2"/>
    </font>
    <font>
      <i/>
      <sz val="9"/>
      <color rgb="FF000000"/>
      <name val="Calibri"/>
      <family val="2"/>
    </font>
    <font>
      <b/>
      <i/>
      <sz val="11"/>
      <color rgb="FF000000"/>
      <name val="Calibri"/>
      <family val="2"/>
      <scheme val="minor"/>
    </font>
    <font>
      <i/>
      <sz val="11"/>
      <color rgb="FF000000"/>
      <name val="Calibri"/>
      <family val="2"/>
      <scheme val="minor"/>
    </font>
    <font>
      <b/>
      <sz val="11"/>
      <color rgb="FF000000"/>
      <name val="Calibri"/>
      <family val="2"/>
      <scheme val="minor"/>
    </font>
    <font>
      <sz val="9"/>
      <color theme="1"/>
      <name val="EYInterstate Light"/>
    </font>
    <font>
      <b/>
      <sz val="9"/>
      <color theme="1"/>
      <name val="Calibri"/>
      <family val="2"/>
      <scheme val="minor"/>
    </font>
    <font>
      <sz val="9"/>
      <color theme="0"/>
      <name val="Calibri"/>
      <family val="2"/>
    </font>
    <font>
      <b/>
      <sz val="9"/>
      <color theme="0"/>
      <name val="Arial"/>
      <family val="2"/>
    </font>
    <font>
      <b/>
      <sz val="11"/>
      <color theme="1"/>
      <name val="Arial"/>
      <family val="2"/>
    </font>
    <font>
      <sz val="10"/>
      <color theme="0"/>
      <name val="Calibri"/>
      <family val="2"/>
    </font>
    <font>
      <b/>
      <sz val="12"/>
      <color theme="0"/>
      <name val="Calibri"/>
      <family val="2"/>
    </font>
    <font>
      <b/>
      <sz val="10"/>
      <name val="Calibri"/>
      <family val="2"/>
    </font>
    <font>
      <b/>
      <sz val="12"/>
      <name val="Calibri"/>
      <family val="2"/>
    </font>
    <font>
      <b/>
      <sz val="11"/>
      <name val="Calibri"/>
      <family val="2"/>
    </font>
    <font>
      <b/>
      <sz val="7"/>
      <name val="Times New Roman"/>
      <family val="1"/>
    </font>
    <font>
      <b/>
      <u/>
      <sz val="11"/>
      <name val="Calibri"/>
      <family val="2"/>
    </font>
    <font>
      <sz val="11"/>
      <color theme="0"/>
      <name val="Arial Nova"/>
      <family val="2"/>
    </font>
    <font>
      <b/>
      <sz val="16"/>
      <color theme="0"/>
      <name val="Arial Nova"/>
      <family val="2"/>
    </font>
    <font>
      <u/>
      <sz val="14"/>
      <color theme="0"/>
      <name val="Arial Nova"/>
      <family val="2"/>
    </font>
    <font>
      <sz val="11"/>
      <color theme="0"/>
      <name val="Museo Sans 100"/>
      <family val="3"/>
    </font>
    <font>
      <b/>
      <sz val="11"/>
      <color theme="1"/>
      <name val="Museo Sans 100"/>
      <family val="3"/>
    </font>
    <font>
      <b/>
      <sz val="9"/>
      <color theme="1"/>
      <name val="Arial Nova"/>
      <family val="2"/>
    </font>
    <font>
      <sz val="9"/>
      <color theme="1"/>
      <name val="Arial Nova"/>
      <family val="2"/>
    </font>
    <font>
      <b/>
      <sz val="11"/>
      <color theme="1"/>
      <name val="Arial Nova"/>
      <family val="2"/>
    </font>
    <font>
      <sz val="11"/>
      <color theme="1"/>
      <name val="Arial Nova"/>
      <family val="2"/>
    </font>
    <font>
      <b/>
      <sz val="10"/>
      <color theme="1"/>
      <name val="Arial Nova"/>
      <family val="2"/>
    </font>
    <font>
      <b/>
      <sz val="10"/>
      <color indexed="8"/>
      <name val="Arial Nova"/>
      <family val="2"/>
    </font>
    <font>
      <sz val="10"/>
      <color theme="1"/>
      <name val="Arial Nova"/>
      <family val="2"/>
    </font>
    <font>
      <b/>
      <u/>
      <sz val="10"/>
      <color theme="1"/>
      <name val="Arial Nova"/>
      <family val="2"/>
    </font>
    <font>
      <sz val="10"/>
      <color indexed="8"/>
      <name val="Arial Nova"/>
      <family val="2"/>
    </font>
    <font>
      <sz val="10"/>
      <name val="Arial Nova"/>
      <family val="2"/>
    </font>
    <font>
      <b/>
      <sz val="10"/>
      <name val="Arial Nova"/>
      <family val="2"/>
    </font>
    <font>
      <sz val="8"/>
      <color theme="1"/>
      <name val="Arial Nova"/>
      <family val="2"/>
    </font>
    <font>
      <b/>
      <i/>
      <sz val="10"/>
      <color theme="1"/>
      <name val="Arial Nova"/>
      <family val="2"/>
    </font>
    <font>
      <i/>
      <sz val="10"/>
      <color indexed="8"/>
      <name val="Arial Nova"/>
      <family val="2"/>
    </font>
    <font>
      <b/>
      <sz val="9"/>
      <color theme="0"/>
      <name val="Arial Nova"/>
      <family val="2"/>
    </font>
    <font>
      <b/>
      <sz val="8"/>
      <color theme="0"/>
      <name val="Arial Nova"/>
      <family val="2"/>
    </font>
    <font>
      <sz val="7"/>
      <color theme="1"/>
      <name val="Arial Nova"/>
      <family val="2"/>
    </font>
    <font>
      <b/>
      <sz val="8"/>
      <color theme="1"/>
      <name val="Arial Nova"/>
      <family val="2"/>
    </font>
    <font>
      <b/>
      <u/>
      <sz val="10"/>
      <color theme="0"/>
      <name val="Arial Nova"/>
      <family val="2"/>
    </font>
    <font>
      <u/>
      <sz val="11"/>
      <color theme="10"/>
      <name val="Calibri"/>
      <family val="2"/>
      <scheme val="minor"/>
    </font>
    <font>
      <u/>
      <sz val="9"/>
      <color theme="10"/>
      <name val="Arial Nova"/>
      <family val="2"/>
    </font>
  </fonts>
  <fills count="9">
    <fill>
      <patternFill patternType="none"/>
    </fill>
    <fill>
      <patternFill patternType="gray125"/>
    </fill>
    <fill>
      <patternFill patternType="solid">
        <fgColor theme="4" tint="-0.249977111117893"/>
        <bgColor indexed="64"/>
      </patternFill>
    </fill>
    <fill>
      <patternFill patternType="gray125">
        <bgColor theme="4" tint="-0.249977111117893"/>
      </patternFill>
    </fill>
    <fill>
      <patternFill patternType="solid">
        <fgColor rgb="FFF2F2F2"/>
        <bgColor indexed="64"/>
      </patternFill>
    </fill>
    <fill>
      <patternFill patternType="gray125">
        <bgColor theme="0" tint="-4.9989318521683403E-2"/>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9">
    <xf numFmtId="0" fontId="0" fillId="0" borderId="0"/>
    <xf numFmtId="0" fontId="13" fillId="0" borderId="0"/>
    <xf numFmtId="164" fontId="14" fillId="0" borderId="0" applyFont="0" applyFill="0" applyBorder="0" applyAlignment="0" applyProtection="0"/>
    <xf numFmtId="41" fontId="14" fillId="0" borderId="0" applyFont="0" applyFill="0" applyBorder="0" applyAlignment="0" applyProtection="0"/>
    <xf numFmtId="166" fontId="8" fillId="0" borderId="0" applyFill="0" applyBorder="0" applyAlignment="0" applyProtection="0"/>
    <xf numFmtId="167" fontId="14" fillId="0" borderId="0" applyFont="0" applyFill="0" applyBorder="0" applyAlignment="0" applyProtection="0"/>
    <xf numFmtId="0" fontId="8" fillId="0" borderId="0"/>
    <xf numFmtId="9" fontId="14" fillId="0" borderId="0" applyFont="0" applyFill="0" applyBorder="0" applyAlignment="0" applyProtection="0"/>
    <xf numFmtId="0" fontId="98" fillId="0" borderId="0" applyNumberFormat="0" applyFill="0" applyBorder="0" applyAlignment="0" applyProtection="0"/>
  </cellStyleXfs>
  <cellXfs count="395">
    <xf numFmtId="0" fontId="0" fillId="0" borderId="0" xfId="0"/>
    <xf numFmtId="0" fontId="15" fillId="0" borderId="0" xfId="0" applyFont="1"/>
    <xf numFmtId="0" fontId="16" fillId="0" borderId="0" xfId="0" applyFont="1" applyAlignment="1">
      <alignment horizontal="left" vertical="center" indent="5"/>
    </xf>
    <xf numFmtId="0" fontId="17" fillId="0" borderId="0" xfId="0" applyFont="1" applyAlignment="1">
      <alignment vertical="center" wrapText="1"/>
    </xf>
    <xf numFmtId="0" fontId="19" fillId="0" borderId="0" xfId="0" applyFont="1"/>
    <xf numFmtId="0" fontId="20" fillId="0" borderId="2" xfId="0" applyFont="1" applyBorder="1" applyAlignment="1">
      <alignment vertical="center" wrapText="1"/>
    </xf>
    <xf numFmtId="0" fontId="21" fillId="0" borderId="2" xfId="0" applyFont="1" applyBorder="1" applyAlignment="1">
      <alignment vertical="center" wrapText="1"/>
    </xf>
    <xf numFmtId="0" fontId="22" fillId="0" borderId="2" xfId="0" applyFont="1" applyBorder="1" applyAlignment="1">
      <alignment vertical="top" wrapText="1"/>
    </xf>
    <xf numFmtId="3" fontId="3" fillId="0" borderId="3" xfId="0" applyNumberFormat="1" applyFont="1" applyBorder="1" applyAlignment="1">
      <alignment horizontal="right" vertical="center" wrapText="1"/>
    </xf>
    <xf numFmtId="0" fontId="19" fillId="0" borderId="0" xfId="0" applyFont="1" applyAlignment="1">
      <alignment horizontal="center"/>
    </xf>
    <xf numFmtId="0" fontId="23" fillId="0" borderId="0" xfId="0" applyFont="1"/>
    <xf numFmtId="0" fontId="25" fillId="0" borderId="0" xfId="0" applyFont="1" applyAlignment="1">
      <alignment horizontal="justify" vertical="center"/>
    </xf>
    <xf numFmtId="0" fontId="26" fillId="0" borderId="0" xfId="0" applyFont="1" applyAlignment="1">
      <alignment horizontal="left" vertical="center" wrapText="1"/>
    </xf>
    <xf numFmtId="4" fontId="18" fillId="0" borderId="0" xfId="0" applyNumberFormat="1" applyFont="1" applyAlignment="1">
      <alignment horizontal="center" vertical="center" wrapText="1"/>
    </xf>
    <xf numFmtId="3" fontId="18" fillId="0" borderId="0" xfId="0" applyNumberFormat="1" applyFont="1" applyAlignment="1">
      <alignment horizontal="center" vertical="center" wrapText="1"/>
    </xf>
    <xf numFmtId="0" fontId="24" fillId="0" borderId="0" xfId="0" applyFont="1" applyAlignment="1">
      <alignment horizontal="right" vertical="center"/>
    </xf>
    <xf numFmtId="0" fontId="20" fillId="0" borderId="4" xfId="0" applyFont="1" applyBorder="1" applyAlignment="1">
      <alignment vertical="center" wrapText="1"/>
    </xf>
    <xf numFmtId="165" fontId="14" fillId="0" borderId="0" xfId="2" applyNumberFormat="1" applyFont="1" applyAlignment="1">
      <alignment horizontal="center" vertical="center"/>
    </xf>
    <xf numFmtId="3" fontId="0" fillId="0" borderId="0" xfId="0" applyNumberFormat="1"/>
    <xf numFmtId="3" fontId="7" fillId="0" borderId="3" xfId="0" applyNumberFormat="1" applyFont="1" applyBorder="1" applyAlignment="1">
      <alignment horizontal="right" vertical="center" wrapText="1"/>
    </xf>
    <xf numFmtId="0" fontId="28" fillId="0" borderId="0" xfId="0" applyFont="1" applyAlignment="1">
      <alignment horizontal="right" vertical="center"/>
    </xf>
    <xf numFmtId="3" fontId="29" fillId="0" borderId="0" xfId="0" applyNumberFormat="1" applyFont="1" applyAlignment="1">
      <alignment horizontal="right" vertical="center"/>
    </xf>
    <xf numFmtId="0" fontId="25" fillId="0" borderId="0" xfId="0" applyFont="1" applyAlignment="1">
      <alignment horizontal="right" vertical="center"/>
    </xf>
    <xf numFmtId="0" fontId="30" fillId="0" borderId="0" xfId="0" applyFont="1" applyAlignment="1">
      <alignment horizontal="right" vertical="center"/>
    </xf>
    <xf numFmtId="0" fontId="27" fillId="0" borderId="0" xfId="0" applyFont="1" applyAlignment="1">
      <alignment horizontal="right" vertical="center"/>
    </xf>
    <xf numFmtId="0" fontId="24" fillId="0" borderId="0" xfId="0" applyFont="1" applyAlignment="1">
      <alignment horizontal="justify" vertical="center"/>
    </xf>
    <xf numFmtId="0" fontId="27" fillId="0" borderId="0" xfId="0" applyFont="1" applyAlignment="1">
      <alignment horizontal="center" vertical="center"/>
    </xf>
    <xf numFmtId="0" fontId="31" fillId="0" borderId="0" xfId="0" applyFont="1" applyAlignment="1">
      <alignment horizontal="center" vertical="center"/>
    </xf>
    <xf numFmtId="0" fontId="31" fillId="0" borderId="0" xfId="0" applyFont="1" applyAlignment="1">
      <alignment horizontal="center" vertical="center" wrapText="1"/>
    </xf>
    <xf numFmtId="0" fontId="30" fillId="0" borderId="0" xfId="0" applyFont="1" applyAlignment="1">
      <alignment vertical="center"/>
    </xf>
    <xf numFmtId="0" fontId="30" fillId="0" borderId="0" xfId="0" applyFont="1" applyAlignment="1">
      <alignment horizontal="right" vertical="center" wrapText="1"/>
    </xf>
    <xf numFmtId="0" fontId="27" fillId="0" borderId="0" xfId="0" applyFont="1" applyAlignment="1">
      <alignment vertical="center"/>
    </xf>
    <xf numFmtId="0" fontId="27" fillId="0" borderId="0" xfId="0" applyFont="1" applyAlignment="1">
      <alignment horizontal="right" vertical="center" wrapText="1"/>
    </xf>
    <xf numFmtId="165" fontId="14" fillId="0" borderId="0" xfId="2" applyNumberFormat="1" applyFont="1"/>
    <xf numFmtId="165" fontId="0" fillId="0" borderId="0" xfId="0" applyNumberFormat="1"/>
    <xf numFmtId="0" fontId="33" fillId="0" borderId="0" xfId="0" applyFont="1"/>
    <xf numFmtId="0" fontId="34" fillId="0" borderId="0" xfId="0" applyFont="1"/>
    <xf numFmtId="165" fontId="34" fillId="0" borderId="0" xfId="2" applyNumberFormat="1" applyFont="1"/>
    <xf numFmtId="164" fontId="30" fillId="0" borderId="0" xfId="2" applyFont="1" applyBorder="1" applyAlignment="1">
      <alignment horizontal="right" vertical="center"/>
    </xf>
    <xf numFmtId="164" fontId="27" fillId="0" borderId="0" xfId="2" applyFont="1" applyBorder="1" applyAlignment="1">
      <alignment horizontal="right" vertical="center"/>
    </xf>
    <xf numFmtId="0" fontId="35" fillId="0" borderId="0" xfId="0" applyFont="1"/>
    <xf numFmtId="0" fontId="7" fillId="0" borderId="6" xfId="0" applyFont="1" applyBorder="1" applyAlignment="1">
      <alignment horizontal="right" vertical="center" wrapText="1"/>
    </xf>
    <xf numFmtId="0" fontId="3" fillId="0" borderId="7" xfId="0" applyFont="1" applyBorder="1" applyAlignment="1">
      <alignment vertical="center" wrapText="1"/>
    </xf>
    <xf numFmtId="0" fontId="3" fillId="0" borderId="0" xfId="0" applyFont="1" applyAlignment="1">
      <alignment vertical="center" wrapText="1"/>
    </xf>
    <xf numFmtId="0" fontId="7" fillId="0" borderId="0" xfId="0" applyFont="1" applyAlignment="1">
      <alignment vertical="center" wrapText="1"/>
    </xf>
    <xf numFmtId="0" fontId="7" fillId="0" borderId="3" xfId="0" applyFont="1" applyBorder="1" applyAlignment="1">
      <alignment horizontal="right" vertical="center" wrapText="1"/>
    </xf>
    <xf numFmtId="0" fontId="7" fillId="0" borderId="3" xfId="0" applyFont="1" applyBorder="1" applyAlignment="1">
      <alignment vertical="center" wrapText="1"/>
    </xf>
    <xf numFmtId="0" fontId="36" fillId="0" borderId="0" xfId="0" applyFont="1" applyAlignment="1">
      <alignment vertical="top" wrapText="1"/>
    </xf>
    <xf numFmtId="0" fontId="36" fillId="0" borderId="3" xfId="0" applyFont="1" applyBorder="1" applyAlignment="1">
      <alignment vertical="top" wrapText="1"/>
    </xf>
    <xf numFmtId="0" fontId="3" fillId="0" borderId="2" xfId="0" applyFont="1" applyBorder="1" applyAlignment="1">
      <alignment vertical="center" wrapText="1"/>
    </xf>
    <xf numFmtId="3" fontId="35" fillId="0" borderId="0" xfId="0" applyNumberFormat="1" applyFont="1"/>
    <xf numFmtId="0" fontId="37" fillId="0" borderId="8" xfId="0" applyFont="1" applyBorder="1" applyAlignment="1">
      <alignment vertical="center" wrapText="1"/>
    </xf>
    <xf numFmtId="0" fontId="12" fillId="0" borderId="1" xfId="0" applyFont="1" applyBorder="1" applyAlignment="1">
      <alignment vertical="center" wrapText="1"/>
    </xf>
    <xf numFmtId="0" fontId="16" fillId="0" borderId="10" xfId="0" applyFont="1" applyBorder="1" applyAlignment="1">
      <alignment vertical="center" wrapText="1"/>
    </xf>
    <xf numFmtId="41" fontId="11" fillId="0" borderId="11" xfId="3" applyFont="1" applyBorder="1" applyAlignment="1">
      <alignment vertical="center" wrapText="1"/>
    </xf>
    <xf numFmtId="0" fontId="11" fillId="0" borderId="11" xfId="0" applyFont="1" applyBorder="1" applyAlignment="1">
      <alignment vertical="center" wrapText="1"/>
    </xf>
    <xf numFmtId="0" fontId="16" fillId="0" borderId="12" xfId="0" applyFont="1" applyBorder="1" applyAlignment="1">
      <alignment vertical="center" wrapText="1"/>
    </xf>
    <xf numFmtId="41" fontId="11" fillId="0" borderId="13" xfId="3" applyFont="1" applyBorder="1" applyAlignment="1">
      <alignment vertical="center" wrapText="1"/>
    </xf>
    <xf numFmtId="0" fontId="11" fillId="0" borderId="13" xfId="0" applyFont="1" applyBorder="1" applyAlignment="1">
      <alignment vertical="center" wrapText="1"/>
    </xf>
    <xf numFmtId="0" fontId="29" fillId="0" borderId="0" xfId="0" applyFont="1" applyAlignment="1">
      <alignment horizontal="center" vertical="center"/>
    </xf>
    <xf numFmtId="0" fontId="32" fillId="0" borderId="0" xfId="0" applyFont="1" applyAlignment="1">
      <alignment horizontal="right" vertical="center"/>
    </xf>
    <xf numFmtId="0" fontId="38" fillId="0" borderId="0" xfId="0" applyFont="1"/>
    <xf numFmtId="0" fontId="39" fillId="0" borderId="0" xfId="0" applyFont="1"/>
    <xf numFmtId="3" fontId="34" fillId="0" borderId="0" xfId="0" applyNumberFormat="1" applyFont="1"/>
    <xf numFmtId="0" fontId="40" fillId="0" borderId="0" xfId="0" applyFont="1"/>
    <xf numFmtId="165" fontId="34" fillId="0" borderId="0" xfId="0" applyNumberFormat="1" applyFont="1"/>
    <xf numFmtId="1" fontId="34" fillId="0" borderId="0" xfId="0" applyNumberFormat="1" applyFont="1"/>
    <xf numFmtId="3" fontId="0" fillId="0" borderId="1" xfId="0" applyNumberFormat="1" applyBorder="1"/>
    <xf numFmtId="0" fontId="25" fillId="0" borderId="1" xfId="0" applyFont="1" applyBorder="1" applyAlignment="1">
      <alignment vertical="center"/>
    </xf>
    <xf numFmtId="165" fontId="25" fillId="0" borderId="1" xfId="2" applyNumberFormat="1" applyFont="1" applyFill="1" applyBorder="1" applyAlignment="1">
      <alignment horizontal="right" vertical="center"/>
    </xf>
    <xf numFmtId="0" fontId="24" fillId="0" borderId="1" xfId="0" applyFont="1" applyBorder="1" applyAlignment="1">
      <alignment vertical="center"/>
    </xf>
    <xf numFmtId="165" fontId="24" fillId="0" borderId="1" xfId="2" applyNumberFormat="1" applyFont="1" applyBorder="1" applyAlignment="1">
      <alignment horizontal="right" vertical="center"/>
    </xf>
    <xf numFmtId="3" fontId="0" fillId="0" borderId="1" xfId="0" applyNumberFormat="1" applyBorder="1" applyAlignment="1">
      <alignment wrapText="1"/>
    </xf>
    <xf numFmtId="165" fontId="30" fillId="0" borderId="1" xfId="2" applyNumberFormat="1" applyFont="1" applyFill="1" applyBorder="1" applyAlignment="1">
      <alignment horizontal="right" vertical="center"/>
    </xf>
    <xf numFmtId="0" fontId="19" fillId="0" borderId="0" xfId="0" applyFont="1" applyAlignment="1">
      <alignment horizontal="center" vertical="center"/>
    </xf>
    <xf numFmtId="0" fontId="24" fillId="0" borderId="0" xfId="0" applyFont="1" applyAlignment="1">
      <alignment vertical="center"/>
    </xf>
    <xf numFmtId="0" fontId="41" fillId="2" borderId="15" xfId="0" applyFont="1" applyFill="1" applyBorder="1" applyAlignment="1">
      <alignment horizontal="center" vertical="center"/>
    </xf>
    <xf numFmtId="0" fontId="42" fillId="2" borderId="1" xfId="0" applyFont="1" applyFill="1" applyBorder="1" applyAlignment="1">
      <alignment horizontal="center" wrapText="1"/>
    </xf>
    <xf numFmtId="0" fontId="25" fillId="0" borderId="1" xfId="0" applyFont="1" applyBorder="1" applyAlignment="1">
      <alignment horizontal="justify" vertical="center" wrapText="1"/>
    </xf>
    <xf numFmtId="3" fontId="25" fillId="0" borderId="1" xfId="0" applyNumberFormat="1" applyFont="1" applyBorder="1" applyAlignment="1">
      <alignment horizontal="right" vertical="center" wrapText="1"/>
    </xf>
    <xf numFmtId="0" fontId="24" fillId="0" borderId="1" xfId="0" applyFont="1" applyBorder="1" applyAlignment="1">
      <alignment horizontal="justify" vertical="center" wrapText="1"/>
    </xf>
    <xf numFmtId="3" fontId="24" fillId="0" borderId="1" xfId="0" applyNumberFormat="1" applyFont="1" applyBorder="1" applyAlignment="1">
      <alignment horizontal="right" vertical="center" wrapText="1"/>
    </xf>
    <xf numFmtId="0" fontId="43" fillId="2" borderId="1" xfId="0" applyFont="1" applyFill="1" applyBorder="1" applyAlignment="1">
      <alignment horizontal="center" vertical="center" wrapText="1"/>
    </xf>
    <xf numFmtId="0" fontId="44" fillId="2" borderId="1" xfId="0" applyFont="1" applyFill="1" applyBorder="1" applyAlignment="1">
      <alignment horizontal="center" vertical="center" wrapText="1"/>
    </xf>
    <xf numFmtId="0" fontId="25" fillId="0" borderId="1" xfId="0" applyFont="1" applyBorder="1" applyAlignment="1">
      <alignment vertical="center" wrapText="1"/>
    </xf>
    <xf numFmtId="0" fontId="25" fillId="0" borderId="1" xfId="0" applyFont="1" applyBorder="1" applyAlignment="1">
      <alignment horizontal="right" vertical="center" wrapText="1"/>
    </xf>
    <xf numFmtId="0" fontId="24" fillId="0" borderId="1" xfId="0" applyFont="1" applyBorder="1" applyAlignment="1">
      <alignment horizontal="right" vertical="center" wrapText="1"/>
    </xf>
    <xf numFmtId="0" fontId="30" fillId="0" borderId="1" xfId="0" applyFont="1" applyBorder="1" applyAlignment="1">
      <alignment horizontal="justify" vertical="center" wrapText="1"/>
    </xf>
    <xf numFmtId="3" fontId="30" fillId="0" borderId="1" xfId="0" applyNumberFormat="1" applyFont="1" applyBorder="1" applyAlignment="1">
      <alignment horizontal="right" vertical="center" wrapText="1"/>
    </xf>
    <xf numFmtId="0" fontId="30" fillId="0" borderId="1" xfId="0" applyFont="1" applyBorder="1" applyAlignment="1">
      <alignment horizontal="right" vertical="center" wrapText="1"/>
    </xf>
    <xf numFmtId="0" fontId="27" fillId="0" borderId="1" xfId="0" applyFont="1" applyBorder="1" applyAlignment="1">
      <alignment horizontal="justify" vertical="center" wrapText="1"/>
    </xf>
    <xf numFmtId="3" fontId="27" fillId="0" borderId="1" xfId="0" applyNumberFormat="1" applyFont="1" applyBorder="1" applyAlignment="1">
      <alignment horizontal="right" vertical="center" wrapText="1"/>
    </xf>
    <xf numFmtId="0" fontId="45" fillId="2" borderId="1" xfId="0" applyFont="1" applyFill="1" applyBorder="1" applyAlignment="1">
      <alignment horizontal="center" vertical="center" wrapText="1"/>
    </xf>
    <xf numFmtId="0" fontId="41" fillId="2" borderId="1" xfId="0" applyFont="1" applyFill="1" applyBorder="1" applyAlignment="1">
      <alignment horizontal="center" vertical="center" wrapText="1"/>
    </xf>
    <xf numFmtId="0" fontId="30" fillId="0" borderId="1" xfId="0" applyFont="1" applyBorder="1" applyAlignment="1">
      <alignment horizontal="left" vertical="center" wrapText="1"/>
    </xf>
    <xf numFmtId="165" fontId="30" fillId="0" borderId="1" xfId="2" applyNumberFormat="1" applyFont="1" applyFill="1" applyBorder="1" applyAlignment="1">
      <alignment horizontal="right" vertical="center" wrapText="1"/>
    </xf>
    <xf numFmtId="41" fontId="30" fillId="0" borderId="1" xfId="3" applyFont="1" applyFill="1" applyBorder="1" applyAlignment="1">
      <alignment horizontal="right" vertical="center" wrapText="1"/>
    </xf>
    <xf numFmtId="0" fontId="41" fillId="2" borderId="16" xfId="0" applyFont="1" applyFill="1" applyBorder="1" applyAlignment="1">
      <alignment horizontal="center" vertical="center"/>
    </xf>
    <xf numFmtId="0" fontId="41" fillId="2" borderId="1" xfId="0" applyFont="1" applyFill="1" applyBorder="1" applyAlignment="1">
      <alignment horizontal="center" vertical="center"/>
    </xf>
    <xf numFmtId="0" fontId="30" fillId="0" borderId="1" xfId="0" applyFont="1" applyBorder="1" applyAlignment="1">
      <alignment vertical="center"/>
    </xf>
    <xf numFmtId="165" fontId="30" fillId="0" borderId="1" xfId="2" applyNumberFormat="1" applyFont="1" applyBorder="1" applyAlignment="1">
      <alignment horizontal="right" vertical="center"/>
    </xf>
    <xf numFmtId="0" fontId="27" fillId="0" borderId="1" xfId="0" applyFont="1" applyBorder="1" applyAlignment="1">
      <alignment vertical="center"/>
    </xf>
    <xf numFmtId="0" fontId="41" fillId="2" borderId="1" xfId="0" applyFont="1" applyFill="1" applyBorder="1" applyAlignment="1">
      <alignment vertical="center" wrapText="1"/>
    </xf>
    <xf numFmtId="0" fontId="30" fillId="0" borderId="1" xfId="0" applyFont="1" applyBorder="1" applyAlignment="1">
      <alignment vertical="center" wrapText="1"/>
    </xf>
    <xf numFmtId="0" fontId="27" fillId="0" borderId="1" xfId="0" applyFont="1" applyBorder="1" applyAlignment="1">
      <alignment vertical="center" wrapText="1"/>
    </xf>
    <xf numFmtId="165" fontId="27" fillId="0" borderId="1" xfId="2" applyNumberFormat="1" applyFont="1" applyBorder="1" applyAlignment="1">
      <alignment horizontal="right" vertical="center" wrapText="1"/>
    </xf>
    <xf numFmtId="165" fontId="27" fillId="0" borderId="1" xfId="2" applyNumberFormat="1" applyFont="1" applyBorder="1" applyAlignment="1">
      <alignment horizontal="right" vertical="center"/>
    </xf>
    <xf numFmtId="0" fontId="27" fillId="0" borderId="1" xfId="0" applyFont="1" applyBorder="1" applyAlignment="1">
      <alignment horizontal="right" vertical="center" wrapText="1"/>
    </xf>
    <xf numFmtId="0" fontId="41" fillId="3" borderId="1" xfId="0" applyFont="1" applyFill="1" applyBorder="1" applyAlignment="1">
      <alignment horizontal="center" vertical="center" wrapText="1"/>
    </xf>
    <xf numFmtId="0" fontId="44" fillId="2" borderId="1" xfId="0" applyFont="1" applyFill="1" applyBorder="1" applyAlignment="1">
      <alignment horizontal="center" vertical="center"/>
    </xf>
    <xf numFmtId="0" fontId="30" fillId="0" borderId="1" xfId="0" applyFont="1" applyBorder="1" applyAlignment="1">
      <alignment horizontal="right" vertical="center"/>
    </xf>
    <xf numFmtId="0" fontId="27" fillId="0" borderId="1" xfId="0" applyFont="1" applyBorder="1" applyAlignment="1">
      <alignment horizontal="right" vertical="center"/>
    </xf>
    <xf numFmtId="0" fontId="30" fillId="0" borderId="1" xfId="0" applyFont="1" applyBorder="1" applyAlignment="1">
      <alignment horizontal="center" vertical="center" wrapText="1"/>
    </xf>
    <xf numFmtId="3" fontId="41" fillId="2" borderId="1" xfId="0" applyNumberFormat="1" applyFont="1" applyFill="1" applyBorder="1" applyAlignment="1">
      <alignment horizontal="right" vertical="center" wrapText="1"/>
    </xf>
    <xf numFmtId="3" fontId="27" fillId="0" borderId="1" xfId="0" applyNumberFormat="1" applyFont="1" applyBorder="1" applyAlignment="1">
      <alignment horizontal="center" vertical="center" wrapText="1"/>
    </xf>
    <xf numFmtId="3" fontId="30" fillId="0" borderId="1" xfId="0" applyNumberFormat="1" applyFont="1" applyBorder="1" applyAlignment="1">
      <alignment horizontal="center" vertical="center" wrapText="1"/>
    </xf>
    <xf numFmtId="3" fontId="30" fillId="0" borderId="1" xfId="0" applyNumberFormat="1" applyFont="1" applyBorder="1" applyAlignment="1">
      <alignment horizontal="right" vertical="center"/>
    </xf>
    <xf numFmtId="3" fontId="27" fillId="0" borderId="1" xfId="0" applyNumberFormat="1" applyFont="1" applyBorder="1" applyAlignment="1">
      <alignment horizontal="right" vertical="center"/>
    </xf>
    <xf numFmtId="0" fontId="28" fillId="0" borderId="1" xfId="0" applyFont="1" applyBorder="1" applyAlignment="1">
      <alignment vertical="center"/>
    </xf>
    <xf numFmtId="165" fontId="28" fillId="0" borderId="1" xfId="2" applyNumberFormat="1" applyFont="1" applyFill="1" applyBorder="1" applyAlignment="1">
      <alignment horizontal="right" vertical="center"/>
    </xf>
    <xf numFmtId="0" fontId="29" fillId="0" borderId="1" xfId="0" applyFont="1" applyBorder="1" applyAlignment="1">
      <alignment vertical="center"/>
    </xf>
    <xf numFmtId="165" fontId="29" fillId="0" borderId="1" xfId="2" applyNumberFormat="1" applyFont="1" applyBorder="1" applyAlignment="1">
      <alignment horizontal="right" vertical="center"/>
    </xf>
    <xf numFmtId="41" fontId="25" fillId="0" borderId="1" xfId="3" applyFont="1" applyFill="1" applyBorder="1" applyAlignment="1">
      <alignment horizontal="right" vertical="center" wrapText="1"/>
    </xf>
    <xf numFmtId="0" fontId="24" fillId="0" borderId="1" xfId="0" applyFont="1" applyBorder="1" applyAlignment="1">
      <alignment vertical="center" wrapText="1"/>
    </xf>
    <xf numFmtId="4" fontId="30" fillId="0" borderId="1" xfId="0" applyNumberFormat="1" applyFont="1" applyBorder="1" applyAlignment="1">
      <alignment horizontal="center" vertical="center" wrapText="1"/>
    </xf>
    <xf numFmtId="4" fontId="18" fillId="0" borderId="1" xfId="0" applyNumberFormat="1" applyFont="1" applyBorder="1" applyAlignment="1">
      <alignment horizontal="center" vertical="center" wrapText="1"/>
    </xf>
    <xf numFmtId="0" fontId="46" fillId="0" borderId="1" xfId="0" applyFont="1" applyBorder="1" applyAlignment="1">
      <alignment horizontal="justify" vertical="center" wrapText="1"/>
    </xf>
    <xf numFmtId="0" fontId="18" fillId="0" borderId="1" xfId="0" applyFont="1" applyBorder="1" applyAlignment="1">
      <alignment horizontal="justify" vertical="center" wrapText="1"/>
    </xf>
    <xf numFmtId="0" fontId="46" fillId="0" borderId="1" xfId="0" applyFont="1" applyBorder="1" applyAlignment="1">
      <alignment vertical="center" wrapText="1"/>
    </xf>
    <xf numFmtId="0" fontId="18" fillId="0" borderId="1" xfId="0" applyFont="1" applyBorder="1" applyAlignment="1">
      <alignment vertical="center" wrapText="1"/>
    </xf>
    <xf numFmtId="0" fontId="18" fillId="0" borderId="1" xfId="0" applyFont="1" applyBorder="1" applyAlignment="1">
      <alignment horizontal="center" vertical="center" wrapText="1"/>
    </xf>
    <xf numFmtId="3" fontId="18" fillId="0" borderId="1" xfId="0" applyNumberFormat="1" applyFont="1" applyBorder="1" applyAlignment="1">
      <alignment horizontal="center" vertical="center" wrapText="1"/>
    </xf>
    <xf numFmtId="0" fontId="47" fillId="2" borderId="1" xfId="0" applyFont="1" applyFill="1" applyBorder="1" applyAlignment="1">
      <alignment horizontal="center" vertical="center" wrapText="1"/>
    </xf>
    <xf numFmtId="0" fontId="26" fillId="0" borderId="1" xfId="0" applyFont="1" applyBorder="1" applyAlignment="1">
      <alignment horizontal="left" vertical="center" wrapText="1"/>
    </xf>
    <xf numFmtId="4" fontId="48" fillId="0" borderId="1" xfId="0" applyNumberFormat="1" applyFont="1" applyBorder="1" applyAlignment="1">
      <alignment horizontal="center" vertical="center" wrapText="1"/>
    </xf>
    <xf numFmtId="3" fontId="48" fillId="0" borderId="1" xfId="0" applyNumberFormat="1" applyFont="1" applyBorder="1" applyAlignment="1">
      <alignment horizontal="center" vertical="center" wrapText="1"/>
    </xf>
    <xf numFmtId="0" fontId="49" fillId="0" borderId="1" xfId="0" applyFont="1" applyBorder="1" applyAlignment="1">
      <alignment vertical="center" wrapText="1"/>
    </xf>
    <xf numFmtId="0" fontId="41" fillId="2" borderId="1" xfId="0" applyFont="1" applyFill="1" applyBorder="1" applyAlignment="1">
      <alignment vertical="center"/>
    </xf>
    <xf numFmtId="0" fontId="51" fillId="2" borderId="1" xfId="0" applyFont="1" applyFill="1" applyBorder="1" applyAlignment="1">
      <alignment horizontal="center" vertical="center" wrapText="1"/>
    </xf>
    <xf numFmtId="0" fontId="31" fillId="4" borderId="1" xfId="0" applyFont="1" applyFill="1" applyBorder="1" applyAlignment="1">
      <alignment vertical="center"/>
    </xf>
    <xf numFmtId="0" fontId="52" fillId="4" borderId="1" xfId="0" applyFont="1" applyFill="1" applyBorder="1" applyAlignment="1">
      <alignment vertical="center"/>
    </xf>
    <xf numFmtId="0" fontId="53" fillId="0" borderId="1" xfId="0" applyFont="1" applyBorder="1" applyAlignment="1">
      <alignment vertical="center"/>
    </xf>
    <xf numFmtId="3" fontId="53" fillId="0" borderId="1" xfId="0" applyNumberFormat="1" applyFont="1" applyBorder="1" applyAlignment="1">
      <alignment horizontal="right" vertical="center"/>
    </xf>
    <xf numFmtId="0" fontId="31" fillId="0" borderId="1" xfId="0" applyFont="1" applyBorder="1" applyAlignment="1">
      <alignment vertical="center"/>
    </xf>
    <xf numFmtId="0" fontId="54" fillId="0" borderId="1" xfId="0" applyFont="1" applyBorder="1" applyAlignment="1">
      <alignment horizontal="right" vertical="center"/>
    </xf>
    <xf numFmtId="0" fontId="31" fillId="0" borderId="1" xfId="0" applyFont="1" applyBorder="1" applyAlignment="1">
      <alignment horizontal="right" vertical="center"/>
    </xf>
    <xf numFmtId="0" fontId="53" fillId="0" borderId="1" xfId="0" applyFont="1" applyBorder="1" applyAlignment="1">
      <alignment horizontal="right" vertical="center"/>
    </xf>
    <xf numFmtId="3" fontId="31" fillId="0" borderId="1" xfId="0" applyNumberFormat="1" applyFont="1" applyBorder="1" applyAlignment="1">
      <alignment horizontal="right" vertical="center"/>
    </xf>
    <xf numFmtId="0" fontId="52" fillId="0" borderId="1" xfId="0" applyFont="1" applyBorder="1" applyAlignment="1">
      <alignment horizontal="right" vertical="center"/>
    </xf>
    <xf numFmtId="41" fontId="53" fillId="0" borderId="1" xfId="3" applyFont="1" applyBorder="1" applyAlignment="1">
      <alignment horizontal="right" vertical="center"/>
    </xf>
    <xf numFmtId="3" fontId="9" fillId="0" borderId="1" xfId="0" applyNumberFormat="1" applyFont="1" applyBorder="1" applyAlignment="1">
      <alignment horizontal="right" vertical="center"/>
    </xf>
    <xf numFmtId="0" fontId="0" fillId="0" borderId="0" xfId="0" applyAlignment="1">
      <alignment horizontal="right"/>
    </xf>
    <xf numFmtId="0" fontId="15" fillId="0" borderId="0" xfId="0" applyFont="1" applyAlignment="1">
      <alignment horizontal="right"/>
    </xf>
    <xf numFmtId="0" fontId="27" fillId="5" borderId="1" xfId="0" applyFont="1" applyFill="1" applyBorder="1" applyAlignment="1">
      <alignment horizontal="center" vertical="center" wrapText="1"/>
    </xf>
    <xf numFmtId="3" fontId="27" fillId="0" borderId="1" xfId="0" applyNumberFormat="1" applyFont="1" applyBorder="1" applyAlignment="1">
      <alignment vertical="center" wrapText="1"/>
    </xf>
    <xf numFmtId="3" fontId="30" fillId="0" borderId="1" xfId="2" applyNumberFormat="1" applyFont="1" applyBorder="1" applyAlignment="1">
      <alignment vertical="center" wrapText="1"/>
    </xf>
    <xf numFmtId="3" fontId="30" fillId="0" borderId="1" xfId="2" applyNumberFormat="1" applyFont="1" applyBorder="1" applyAlignment="1">
      <alignment horizontal="right" vertical="center" wrapText="1"/>
    </xf>
    <xf numFmtId="3" fontId="30" fillId="0" borderId="1" xfId="0" applyNumberFormat="1" applyFont="1" applyBorder="1" applyAlignment="1">
      <alignment vertical="center" wrapText="1"/>
    </xf>
    <xf numFmtId="3" fontId="30" fillId="0" borderId="1" xfId="3" applyNumberFormat="1" applyFont="1" applyBorder="1" applyAlignment="1">
      <alignment vertical="center" wrapText="1"/>
    </xf>
    <xf numFmtId="0" fontId="51" fillId="2" borderId="1" xfId="0" applyFont="1" applyFill="1" applyBorder="1" applyAlignment="1">
      <alignment vertical="center"/>
    </xf>
    <xf numFmtId="0" fontId="47" fillId="2" borderId="1" xfId="0" applyFont="1" applyFill="1" applyBorder="1" applyAlignment="1">
      <alignment horizontal="center" vertical="center"/>
    </xf>
    <xf numFmtId="0" fontId="55" fillId="4" borderId="1" xfId="0" applyFont="1" applyFill="1" applyBorder="1" applyAlignment="1">
      <alignment vertical="center"/>
    </xf>
    <xf numFmtId="3" fontId="55" fillId="4" borderId="1" xfId="0" applyNumberFormat="1" applyFont="1" applyFill="1" applyBorder="1" applyAlignment="1">
      <alignment horizontal="right" vertical="center"/>
    </xf>
    <xf numFmtId="0" fontId="56" fillId="0" borderId="1" xfId="0" applyFont="1" applyBorder="1" applyAlignment="1">
      <alignment vertical="center"/>
    </xf>
    <xf numFmtId="0" fontId="57" fillId="0" borderId="1" xfId="0" applyFont="1" applyBorder="1" applyAlignment="1">
      <alignment horizontal="right" vertical="center"/>
    </xf>
    <xf numFmtId="0" fontId="58" fillId="0" borderId="1" xfId="0" applyFont="1" applyBorder="1" applyAlignment="1">
      <alignment vertical="center"/>
    </xf>
    <xf numFmtId="3" fontId="58" fillId="0" borderId="1" xfId="0" applyNumberFormat="1" applyFont="1" applyBorder="1" applyAlignment="1">
      <alignment horizontal="right" vertical="center"/>
    </xf>
    <xf numFmtId="0" fontId="57" fillId="0" borderId="1" xfId="0" applyFont="1" applyBorder="1" applyAlignment="1">
      <alignment vertical="center"/>
    </xf>
    <xf numFmtId="3" fontId="57" fillId="0" borderId="1" xfId="0" applyNumberFormat="1" applyFont="1" applyBorder="1" applyAlignment="1">
      <alignment horizontal="right" vertical="center"/>
    </xf>
    <xf numFmtId="3" fontId="55" fillId="0" borderId="1" xfId="0" applyNumberFormat="1" applyFont="1" applyBorder="1" applyAlignment="1">
      <alignment horizontal="right" vertical="center"/>
    </xf>
    <xf numFmtId="0" fontId="55" fillId="0" borderId="1" xfId="0" applyFont="1" applyBorder="1" applyAlignment="1">
      <alignment horizontal="right" vertical="center"/>
    </xf>
    <xf numFmtId="0" fontId="55" fillId="0" borderId="1" xfId="0" applyFont="1" applyBorder="1" applyAlignment="1">
      <alignment vertical="center"/>
    </xf>
    <xf numFmtId="0" fontId="0" fillId="0" borderId="0" xfId="0" applyAlignment="1">
      <alignment horizontal="left"/>
    </xf>
    <xf numFmtId="3" fontId="9" fillId="0" borderId="1" xfId="0" applyNumberFormat="1" applyFont="1" applyBorder="1" applyAlignment="1">
      <alignment horizontal="right" vertical="center" wrapText="1"/>
    </xf>
    <xf numFmtId="0" fontId="21" fillId="0" borderId="2" xfId="0" applyFont="1" applyBorder="1" applyAlignment="1">
      <alignment vertical="center"/>
    </xf>
    <xf numFmtId="0" fontId="18" fillId="0" borderId="1" xfId="0" applyFont="1" applyBorder="1" applyAlignment="1">
      <alignment vertical="center"/>
    </xf>
    <xf numFmtId="4" fontId="18" fillId="0" borderId="1" xfId="0" applyNumberFormat="1" applyFont="1" applyBorder="1" applyAlignment="1">
      <alignment horizontal="justify" vertical="center" wrapText="1"/>
    </xf>
    <xf numFmtId="0" fontId="35" fillId="0" borderId="21" xfId="0" applyFont="1" applyBorder="1"/>
    <xf numFmtId="0" fontId="7" fillId="0" borderId="16" xfId="0" applyFont="1" applyBorder="1" applyAlignment="1">
      <alignment horizontal="right" vertical="center" wrapText="1"/>
    </xf>
    <xf numFmtId="3" fontId="3" fillId="0" borderId="21" xfId="0" applyNumberFormat="1" applyFont="1" applyBorder="1" applyAlignment="1">
      <alignment horizontal="right" vertical="center" wrapText="1"/>
    </xf>
    <xf numFmtId="3" fontId="7" fillId="0" borderId="21" xfId="0" applyNumberFormat="1" applyFont="1" applyBorder="1" applyAlignment="1">
      <alignment horizontal="right" vertical="center" wrapText="1"/>
    </xf>
    <xf numFmtId="0" fontId="7" fillId="0" borderId="21" xfId="0" applyFont="1" applyBorder="1" applyAlignment="1">
      <alignment horizontal="right" vertical="center" wrapText="1"/>
    </xf>
    <xf numFmtId="0" fontId="3" fillId="0" borderId="21" xfId="0" applyFont="1" applyBorder="1" applyAlignment="1">
      <alignment horizontal="right" vertical="center" wrapText="1"/>
    </xf>
    <xf numFmtId="0" fontId="36" fillId="0" borderId="21" xfId="0" applyFont="1" applyBorder="1" applyAlignment="1">
      <alignment vertical="top" wrapText="1"/>
    </xf>
    <xf numFmtId="3" fontId="3" fillId="0" borderId="22" xfId="0" applyNumberFormat="1" applyFont="1" applyBorder="1" applyAlignment="1">
      <alignment horizontal="right" vertical="center" wrapText="1"/>
    </xf>
    <xf numFmtId="4" fontId="50" fillId="0" borderId="1" xfId="0" applyNumberFormat="1" applyFont="1" applyBorder="1" applyAlignment="1">
      <alignment vertical="top" wrapText="1"/>
    </xf>
    <xf numFmtId="4" fontId="49" fillId="0" borderId="1" xfId="0" applyNumberFormat="1" applyFont="1" applyBorder="1" applyAlignment="1">
      <alignment horizontal="center" vertical="center" wrapText="1"/>
    </xf>
    <xf numFmtId="165" fontId="27" fillId="0" borderId="0" xfId="0" applyNumberFormat="1" applyFont="1" applyAlignment="1">
      <alignment horizontal="right" vertical="center"/>
    </xf>
    <xf numFmtId="0" fontId="24" fillId="0" borderId="0" xfId="0" applyFont="1" applyAlignment="1">
      <alignment horizontal="left" vertical="center"/>
    </xf>
    <xf numFmtId="0" fontId="59" fillId="0" borderId="0" xfId="0" applyFont="1"/>
    <xf numFmtId="0" fontId="60" fillId="0" borderId="0" xfId="0" applyFont="1"/>
    <xf numFmtId="0" fontId="61" fillId="0" borderId="0" xfId="0" applyFont="1" applyAlignment="1">
      <alignment wrapText="1"/>
    </xf>
    <xf numFmtId="3" fontId="7" fillId="0" borderId="3" xfId="0" applyNumberFormat="1" applyFont="1" applyBorder="1" applyAlignment="1">
      <alignment vertical="center" wrapText="1"/>
    </xf>
    <xf numFmtId="3" fontId="36" fillId="0" borderId="3" xfId="0" applyNumberFormat="1" applyFont="1" applyBorder="1" applyAlignment="1">
      <alignment vertical="top" wrapText="1"/>
    </xf>
    <xf numFmtId="3" fontId="11" fillId="0" borderId="1" xfId="0" applyNumberFormat="1" applyFont="1" applyBorder="1" applyAlignment="1">
      <alignment vertical="center" wrapText="1"/>
    </xf>
    <xf numFmtId="3" fontId="11" fillId="0" borderId="11" xfId="3" applyNumberFormat="1" applyFont="1" applyBorder="1" applyAlignment="1">
      <alignment vertical="center" wrapText="1"/>
    </xf>
    <xf numFmtId="3" fontId="11" fillId="0" borderId="13" xfId="3" applyNumberFormat="1" applyFont="1" applyBorder="1" applyAlignment="1">
      <alignment vertical="center" wrapText="1"/>
    </xf>
    <xf numFmtId="4" fontId="50" fillId="0" borderId="1" xfId="0" applyNumberFormat="1" applyFont="1" applyBorder="1" applyAlignment="1">
      <alignment horizontal="center" vertical="top" wrapText="1"/>
    </xf>
    <xf numFmtId="0" fontId="71" fillId="0" borderId="0" xfId="0" applyFont="1" applyAlignment="1">
      <alignment horizontal="justify" vertical="center"/>
    </xf>
    <xf numFmtId="0" fontId="69" fillId="0" borderId="1" xfId="0" applyFont="1" applyBorder="1" applyAlignment="1">
      <alignment horizontal="center" vertical="center"/>
    </xf>
    <xf numFmtId="0" fontId="69" fillId="0" borderId="1" xfId="0" applyFont="1" applyBorder="1" applyAlignment="1">
      <alignment horizontal="center" vertical="center" wrapText="1"/>
    </xf>
    <xf numFmtId="0" fontId="9" fillId="0" borderId="1" xfId="0" applyFont="1" applyBorder="1" applyAlignment="1">
      <alignment vertical="center"/>
    </xf>
    <xf numFmtId="165" fontId="9" fillId="0" borderId="1" xfId="2" applyNumberFormat="1" applyFont="1" applyFill="1" applyBorder="1" applyAlignment="1">
      <alignment horizontal="right" vertical="center" wrapText="1"/>
    </xf>
    <xf numFmtId="165" fontId="9" fillId="0" borderId="1" xfId="2" applyNumberFormat="1" applyFont="1" applyFill="1" applyBorder="1" applyAlignment="1">
      <alignment horizontal="right" vertical="center"/>
    </xf>
    <xf numFmtId="0" fontId="69" fillId="0" borderId="1" xfId="0" applyFont="1" applyBorder="1" applyAlignment="1">
      <alignment vertical="center"/>
    </xf>
    <xf numFmtId="165" fontId="69" fillId="0" borderId="1" xfId="2" applyNumberFormat="1" applyFont="1" applyFill="1" applyBorder="1" applyAlignment="1">
      <alignment horizontal="right" vertical="center" wrapText="1"/>
    </xf>
    <xf numFmtId="165" fontId="69" fillId="0" borderId="1" xfId="2" applyNumberFormat="1" applyFont="1" applyFill="1" applyBorder="1" applyAlignment="1">
      <alignment horizontal="right" vertical="center"/>
    </xf>
    <xf numFmtId="0" fontId="71" fillId="0" borderId="0" xfId="0" applyFont="1" applyAlignment="1">
      <alignment vertical="center"/>
    </xf>
    <xf numFmtId="0" fontId="73" fillId="0" borderId="1" xfId="0" applyFont="1" applyBorder="1" applyAlignment="1">
      <alignment horizontal="center" vertical="center" wrapText="1"/>
    </xf>
    <xf numFmtId="0" fontId="71" fillId="0" borderId="1" xfId="0" applyFont="1" applyBorder="1" applyAlignment="1">
      <alignment horizontal="center" vertical="center" wrapText="1"/>
    </xf>
    <xf numFmtId="0" fontId="10" fillId="0" borderId="1" xfId="0" applyFont="1" applyBorder="1" applyAlignment="1">
      <alignment horizontal="justify" vertical="center" wrapText="1"/>
    </xf>
    <xf numFmtId="3" fontId="10" fillId="0" borderId="1" xfId="0" applyNumberFormat="1" applyFont="1" applyBorder="1" applyAlignment="1">
      <alignment horizontal="right" vertical="center" wrapText="1"/>
    </xf>
    <xf numFmtId="0" fontId="71" fillId="0" borderId="1" xfId="0" applyFont="1" applyBorder="1" applyAlignment="1">
      <alignment horizontal="justify" vertical="center" wrapText="1"/>
    </xf>
    <xf numFmtId="3" fontId="71" fillId="0" borderId="1" xfId="0" applyNumberFormat="1" applyFont="1" applyBorder="1" applyAlignment="1">
      <alignment horizontal="right" vertical="center" wrapText="1"/>
    </xf>
    <xf numFmtId="0" fontId="10" fillId="0" borderId="1" xfId="0" applyFont="1" applyBorder="1" applyAlignment="1">
      <alignment vertical="center" wrapText="1"/>
    </xf>
    <xf numFmtId="0" fontId="10" fillId="0" borderId="1" xfId="0" applyFont="1" applyBorder="1" applyAlignment="1">
      <alignment horizontal="right" vertical="center" wrapText="1"/>
    </xf>
    <xf numFmtId="0" fontId="71" fillId="0" borderId="1" xfId="0" applyFont="1" applyBorder="1" applyAlignment="1">
      <alignment horizontal="right" vertical="center" wrapText="1"/>
    </xf>
    <xf numFmtId="0" fontId="24" fillId="0" borderId="0" xfId="0" applyFont="1" applyAlignment="1">
      <alignment horizontal="center" vertical="center"/>
    </xf>
    <xf numFmtId="0" fontId="79" fillId="7" borderId="0" xfId="0" applyFont="1" applyFill="1" applyAlignment="1">
      <alignment vertical="center"/>
    </xf>
    <xf numFmtId="0" fontId="79" fillId="0" borderId="0" xfId="0" applyFont="1" applyAlignment="1">
      <alignment vertical="center"/>
    </xf>
    <xf numFmtId="0" fontId="80" fillId="0" borderId="0" xfId="0" applyFont="1" applyAlignment="1">
      <alignment vertical="center"/>
    </xf>
    <xf numFmtId="0" fontId="79" fillId="0" borderId="0" xfId="0" applyFont="1" applyAlignment="1">
      <alignment horizontal="left" vertical="center"/>
    </xf>
    <xf numFmtId="0" fontId="0" fillId="7" borderId="0" xfId="0" applyFill="1"/>
    <xf numFmtId="0" fontId="80" fillId="0" borderId="0" xfId="0" applyFont="1" applyAlignment="1">
      <alignment horizontal="left"/>
    </xf>
    <xf numFmtId="0" fontId="80" fillId="0" borderId="0" xfId="0" applyFont="1"/>
    <xf numFmtId="0" fontId="80" fillId="0" borderId="0" xfId="0" applyFont="1" applyAlignment="1">
      <alignment horizontal="left" wrapText="1"/>
    </xf>
    <xf numFmtId="0" fontId="22" fillId="0" borderId="0" xfId="0" applyFont="1"/>
    <xf numFmtId="0" fontId="79" fillId="0" borderId="0" xfId="0" applyFont="1" applyAlignment="1">
      <alignment horizontal="left"/>
    </xf>
    <xf numFmtId="0" fontId="78" fillId="0" borderId="0" xfId="0" applyFont="1" applyAlignment="1">
      <alignment horizontal="left" wrapText="1"/>
    </xf>
    <xf numFmtId="0" fontId="83" fillId="0" borderId="0" xfId="0" applyFont="1" applyAlignment="1">
      <alignment horizontal="justify" vertical="center"/>
    </xf>
    <xf numFmtId="0" fontId="85" fillId="0" borderId="0" xfId="0" applyFont="1"/>
    <xf numFmtId="0" fontId="85" fillId="0" borderId="0" xfId="0" applyFont="1" applyAlignment="1">
      <alignment horizontal="justify" vertical="center"/>
    </xf>
    <xf numFmtId="0" fontId="85" fillId="0" borderId="0" xfId="0" applyFont="1" applyAlignment="1">
      <alignment horizontal="left" vertical="center"/>
    </xf>
    <xf numFmtId="0" fontId="83" fillId="0" borderId="0" xfId="0" applyFont="1" applyAlignment="1">
      <alignment horizontal="left" vertical="center"/>
    </xf>
    <xf numFmtId="0" fontId="83" fillId="0" borderId="0" xfId="0" applyFont="1"/>
    <xf numFmtId="0" fontId="88" fillId="0" borderId="0" xfId="0" applyFont="1"/>
    <xf numFmtId="0" fontId="83" fillId="0" borderId="0" xfId="0" applyFont="1" applyAlignment="1">
      <alignment vertical="center"/>
    </xf>
    <xf numFmtId="0" fontId="89" fillId="0" borderId="0" xfId="0" applyFont="1" applyAlignment="1">
      <alignment vertical="center"/>
    </xf>
    <xf numFmtId="3" fontId="85" fillId="0" borderId="0" xfId="0" applyNumberFormat="1" applyFont="1"/>
    <xf numFmtId="0" fontId="83" fillId="0" borderId="0" xfId="0" applyFont="1" applyAlignment="1">
      <alignment horizontal="left" wrapText="1"/>
    </xf>
    <xf numFmtId="165" fontId="85" fillId="0" borderId="5" xfId="2" applyNumberFormat="1" applyFont="1" applyFill="1" applyBorder="1" applyAlignment="1">
      <alignment horizontal="right" vertical="center"/>
    </xf>
    <xf numFmtId="165" fontId="91" fillId="0" borderId="0" xfId="2" applyNumberFormat="1" applyFont="1" applyFill="1" applyBorder="1" applyAlignment="1">
      <alignment horizontal="right" vertical="center"/>
    </xf>
    <xf numFmtId="49" fontId="85" fillId="0" borderId="14" xfId="0" applyNumberFormat="1" applyFont="1" applyBorder="1" applyAlignment="1">
      <alignment horizontal="left" vertical="center" indent="5"/>
    </xf>
    <xf numFmtId="0" fontId="89" fillId="0" borderId="0" xfId="0" applyFont="1" applyAlignment="1">
      <alignment horizontal="justify" vertical="center"/>
    </xf>
    <xf numFmtId="0" fontId="62" fillId="0" borderId="0" xfId="0" applyFont="1" applyAlignment="1">
      <alignment vertical="center"/>
    </xf>
    <xf numFmtId="0" fontId="83" fillId="7" borderId="0" xfId="0" applyFont="1" applyFill="1" applyAlignment="1">
      <alignment horizontal="left" vertical="center" indent="4"/>
    </xf>
    <xf numFmtId="0" fontId="83" fillId="7" borderId="0" xfId="0" applyFont="1" applyFill="1"/>
    <xf numFmtId="3" fontId="83" fillId="7" borderId="0" xfId="0" applyNumberFormat="1" applyFont="1" applyFill="1"/>
    <xf numFmtId="168" fontId="80" fillId="0" borderId="1" xfId="0" applyNumberFormat="1" applyFont="1" applyBorder="1" applyAlignment="1">
      <alignment horizontal="right" vertical="center"/>
    </xf>
    <xf numFmtId="0" fontId="82" fillId="6" borderId="17" xfId="0" applyFont="1" applyFill="1" applyBorder="1"/>
    <xf numFmtId="0" fontId="82" fillId="6" borderId="19" xfId="0" applyFont="1" applyFill="1" applyBorder="1"/>
    <xf numFmtId="0" fontId="81" fillId="6" borderId="19" xfId="0" applyFont="1" applyFill="1" applyBorder="1" applyAlignment="1">
      <alignment horizontal="right"/>
    </xf>
    <xf numFmtId="0" fontId="95" fillId="0" borderId="1" xfId="0" applyFont="1" applyBorder="1" applyAlignment="1">
      <alignment horizontal="center"/>
    </xf>
    <xf numFmtId="0" fontId="95" fillId="0" borderId="1" xfId="0" applyFont="1" applyBorder="1"/>
    <xf numFmtId="41" fontId="95" fillId="0" borderId="1" xfId="3" applyFont="1" applyBorder="1"/>
    <xf numFmtId="10" fontId="95" fillId="0" borderId="1" xfId="7" applyNumberFormat="1" applyFont="1" applyBorder="1" applyAlignment="1">
      <alignment horizontal="center"/>
    </xf>
    <xf numFmtId="41" fontId="96" fillId="6" borderId="19" xfId="3" applyFont="1" applyFill="1" applyBorder="1"/>
    <xf numFmtId="41" fontId="96" fillId="6" borderId="19" xfId="0" applyNumberFormat="1" applyFont="1" applyFill="1" applyBorder="1"/>
    <xf numFmtId="10" fontId="96" fillId="6" borderId="18" xfId="0" applyNumberFormat="1" applyFont="1" applyFill="1" applyBorder="1" applyAlignment="1">
      <alignment horizontal="center"/>
    </xf>
    <xf numFmtId="0" fontId="79" fillId="0" borderId="0" xfId="0" applyFont="1"/>
    <xf numFmtId="0" fontId="90" fillId="0" borderId="0" xfId="0" applyFont="1"/>
    <xf numFmtId="0" fontId="0" fillId="0" borderId="0" xfId="0" applyAlignment="1">
      <alignment wrapText="1"/>
    </xf>
    <xf numFmtId="0" fontId="85" fillId="0" borderId="0" xfId="0" applyFont="1" applyAlignment="1">
      <alignment wrapText="1"/>
    </xf>
    <xf numFmtId="49" fontId="85" fillId="0" borderId="14" xfId="0" applyNumberFormat="1" applyFont="1" applyBorder="1" applyAlignment="1">
      <alignment horizontal="left" vertical="center" wrapText="1" indent="5"/>
    </xf>
    <xf numFmtId="0" fontId="34" fillId="0" borderId="0" xfId="0" applyFont="1" applyAlignment="1">
      <alignment wrapText="1"/>
    </xf>
    <xf numFmtId="0" fontId="56" fillId="0" borderId="1" xfId="0" applyFont="1" applyBorder="1" applyAlignment="1">
      <alignment vertical="center" wrapText="1"/>
    </xf>
    <xf numFmtId="3" fontId="25" fillId="0" borderId="1" xfId="0" applyNumberFormat="1" applyFont="1" applyBorder="1" applyAlignment="1">
      <alignment vertical="center" wrapText="1"/>
    </xf>
    <xf numFmtId="41" fontId="25" fillId="0" borderId="1" xfId="3" applyFont="1" applyFill="1" applyBorder="1" applyAlignment="1">
      <alignment vertical="center" wrapText="1"/>
    </xf>
    <xf numFmtId="0" fontId="19" fillId="0" borderId="0" xfId="0" applyFont="1" applyAlignment="1">
      <alignment vertical="center"/>
    </xf>
    <xf numFmtId="0" fontId="90" fillId="0" borderId="0" xfId="0" applyFont="1" applyAlignment="1">
      <alignment horizontal="left" wrapText="1"/>
    </xf>
    <xf numFmtId="0" fontId="24" fillId="8" borderId="20" xfId="0" applyFont="1" applyFill="1" applyBorder="1" applyAlignment="1">
      <alignment horizontal="right" vertical="center"/>
    </xf>
    <xf numFmtId="0" fontId="83" fillId="6" borderId="0" xfId="0" applyFont="1" applyFill="1" applyAlignment="1">
      <alignment horizontal="justify" vertical="center"/>
    </xf>
    <xf numFmtId="0" fontId="0" fillId="6" borderId="42" xfId="0" applyFill="1" applyBorder="1"/>
    <xf numFmtId="0" fontId="0" fillId="0" borderId="20" xfId="0" applyBorder="1" applyAlignment="1">
      <alignment horizontal="right"/>
    </xf>
    <xf numFmtId="0" fontId="24" fillId="0" borderId="20" xfId="0" applyFont="1" applyBorder="1" applyAlignment="1">
      <alignment horizontal="right" vertical="center"/>
    </xf>
    <xf numFmtId="0" fontId="0" fillId="0" borderId="42" xfId="0" applyBorder="1"/>
    <xf numFmtId="0" fontId="25" fillId="0" borderId="20" xfId="0" applyFont="1" applyBorder="1" applyAlignment="1">
      <alignment horizontal="right" vertical="center"/>
    </xf>
    <xf numFmtId="0" fontId="25" fillId="0" borderId="0" xfId="0" applyFont="1" applyAlignment="1">
      <alignment horizontal="left" vertical="center"/>
    </xf>
    <xf numFmtId="0" fontId="85" fillId="0" borderId="0" xfId="0" applyFont="1" applyAlignment="1">
      <alignment horizontal="justify" vertical="center" wrapText="1"/>
    </xf>
    <xf numFmtId="0" fontId="0" fillId="0" borderId="43" xfId="0" applyBorder="1" applyAlignment="1">
      <alignment horizontal="right"/>
    </xf>
    <xf numFmtId="0" fontId="0" fillId="0" borderId="24" xfId="0" applyBorder="1"/>
    <xf numFmtId="0" fontId="0" fillId="0" borderId="44" xfId="0" applyBorder="1"/>
    <xf numFmtId="0" fontId="27" fillId="0" borderId="1" xfId="0" applyFont="1" applyBorder="1" applyAlignment="1">
      <alignment horizontal="center" vertical="center" wrapText="1"/>
    </xf>
    <xf numFmtId="0" fontId="99" fillId="0" borderId="0" xfId="8" applyFont="1" applyAlignment="1">
      <alignment vertical="center"/>
    </xf>
    <xf numFmtId="3" fontId="50" fillId="0" borderId="1" xfId="0" applyNumberFormat="1" applyFont="1" applyBorder="1" applyAlignment="1">
      <alignment vertical="top" wrapText="1"/>
    </xf>
    <xf numFmtId="0" fontId="90" fillId="0" borderId="1" xfId="0" applyFont="1" applyBorder="1"/>
    <xf numFmtId="0" fontId="79" fillId="0" borderId="1" xfId="0" applyFont="1" applyBorder="1" applyAlignment="1">
      <alignment horizontal="left"/>
    </xf>
    <xf numFmtId="0" fontId="15" fillId="0" borderId="1" xfId="0" applyFont="1" applyBorder="1"/>
    <xf numFmtId="0" fontId="94" fillId="2" borderId="20" xfId="0" applyFont="1" applyFill="1" applyBorder="1" applyAlignment="1">
      <alignment horizontal="center" vertical="center"/>
    </xf>
    <xf numFmtId="0" fontId="94" fillId="2" borderId="0" xfId="0" applyFont="1" applyFill="1" applyAlignment="1">
      <alignment horizontal="center" vertical="center"/>
    </xf>
    <xf numFmtId="0" fontId="94" fillId="2" borderId="24" xfId="0" applyFont="1" applyFill="1" applyBorder="1" applyAlignment="1">
      <alignment horizontal="center" vertical="center" wrapText="1"/>
    </xf>
    <xf numFmtId="0" fontId="94" fillId="2" borderId="0" xfId="0" applyFont="1" applyFill="1" applyAlignment="1">
      <alignment horizontal="center" vertical="center" wrapText="1"/>
    </xf>
    <xf numFmtId="0" fontId="94" fillId="2" borderId="42" xfId="0" applyFont="1" applyFill="1" applyBorder="1" applyAlignment="1">
      <alignment horizontal="center" vertical="center" wrapText="1"/>
    </xf>
    <xf numFmtId="41" fontId="7" fillId="0" borderId="3" xfId="3" applyFont="1" applyBorder="1" applyAlignment="1">
      <alignment vertical="center" wrapText="1"/>
    </xf>
    <xf numFmtId="41" fontId="25" fillId="0" borderId="1" xfId="3" applyFont="1" applyBorder="1" applyAlignment="1">
      <alignment vertical="center" wrapText="1"/>
    </xf>
    <xf numFmtId="41" fontId="25" fillId="0" borderId="1" xfId="3" applyFont="1" applyBorder="1" applyAlignment="1">
      <alignment horizontal="right" vertical="center" wrapText="1"/>
    </xf>
    <xf numFmtId="0" fontId="7" fillId="0" borderId="11" xfId="0" applyFont="1" applyBorder="1" applyAlignment="1">
      <alignment horizontal="right" vertical="center" wrapText="1"/>
    </xf>
    <xf numFmtId="165" fontId="7" fillId="0" borderId="3" xfId="2" applyNumberFormat="1" applyFont="1" applyBorder="1" applyAlignment="1">
      <alignment horizontal="right" vertical="center" wrapText="1"/>
    </xf>
    <xf numFmtId="0" fontId="3" fillId="0" borderId="3" xfId="0" applyFont="1" applyBorder="1" applyAlignment="1">
      <alignment horizontal="right" vertical="center" wrapText="1"/>
    </xf>
    <xf numFmtId="0" fontId="35" fillId="0" borderId="3" xfId="0" applyFont="1" applyBorder="1"/>
    <xf numFmtId="0" fontId="74" fillId="2" borderId="32" xfId="0" applyFont="1" applyFill="1" applyBorder="1" applyAlignment="1">
      <alignment horizontal="center" vertical="center" wrapText="1"/>
    </xf>
    <xf numFmtId="0" fontId="77" fillId="2" borderId="40" xfId="0" applyFont="1" applyFill="1" applyBorder="1" applyAlignment="1">
      <alignment horizontal="center" vertical="center"/>
    </xf>
    <xf numFmtId="0" fontId="77" fillId="2" borderId="41" xfId="0" applyFont="1" applyFill="1" applyBorder="1" applyAlignment="1">
      <alignment horizontal="center" vertical="center"/>
    </xf>
    <xf numFmtId="0" fontId="77" fillId="2" borderId="20" xfId="0" applyFont="1" applyFill="1" applyBorder="1" applyAlignment="1">
      <alignment horizontal="center" vertical="center"/>
    </xf>
    <xf numFmtId="0" fontId="77" fillId="2" borderId="0" xfId="0" applyFont="1" applyFill="1" applyAlignment="1">
      <alignment horizontal="center" vertical="center"/>
    </xf>
    <xf numFmtId="0" fontId="77" fillId="2" borderId="42" xfId="0" applyFont="1" applyFill="1" applyBorder="1" applyAlignment="1">
      <alignment horizontal="center" vertical="center"/>
    </xf>
    <xf numFmtId="0" fontId="77" fillId="2" borderId="43" xfId="0" applyFont="1" applyFill="1" applyBorder="1" applyAlignment="1">
      <alignment horizontal="center" vertical="center"/>
    </xf>
    <xf numFmtId="0" fontId="77" fillId="2" borderId="24" xfId="0" applyFont="1" applyFill="1" applyBorder="1" applyAlignment="1">
      <alignment horizontal="center" vertical="center"/>
    </xf>
    <xf numFmtId="0" fontId="77" fillId="2" borderId="44" xfId="0" applyFont="1" applyFill="1" applyBorder="1" applyAlignment="1">
      <alignment horizontal="center" vertical="center"/>
    </xf>
    <xf numFmtId="0" fontId="90" fillId="0" borderId="20" xfId="0" applyFont="1" applyBorder="1" applyAlignment="1">
      <alignment horizontal="left"/>
    </xf>
    <xf numFmtId="0" fontId="90" fillId="0" borderId="0" xfId="0" applyFont="1" applyAlignment="1">
      <alignment horizontal="left"/>
    </xf>
    <xf numFmtId="0" fontId="79" fillId="0" borderId="17" xfId="0" applyFont="1" applyBorder="1" applyAlignment="1">
      <alignment horizontal="left"/>
    </xf>
    <xf numFmtId="0" fontId="79" fillId="0" borderId="18" xfId="0" applyFont="1" applyBorder="1" applyAlignment="1">
      <alignment horizontal="left"/>
    </xf>
    <xf numFmtId="0" fontId="79" fillId="0" borderId="0" xfId="0" applyFont="1" applyAlignment="1">
      <alignment horizontal="left"/>
    </xf>
    <xf numFmtId="0" fontId="80" fillId="0" borderId="0" xfId="0" applyFont="1" applyAlignment="1">
      <alignment horizontal="left"/>
    </xf>
    <xf numFmtId="0" fontId="80" fillId="0" borderId="0" xfId="0" applyFont="1" applyAlignment="1">
      <alignment horizontal="left" wrapText="1"/>
    </xf>
    <xf numFmtId="0" fontId="80" fillId="0" borderId="0" xfId="0" applyFont="1" applyAlignment="1">
      <alignment horizontal="left" vertical="center" wrapText="1"/>
    </xf>
    <xf numFmtId="0" fontId="93" fillId="2" borderId="20" xfId="0" applyFont="1" applyFill="1" applyBorder="1" applyAlignment="1">
      <alignment horizontal="center"/>
    </xf>
    <xf numFmtId="0" fontId="93" fillId="2" borderId="0" xfId="0" applyFont="1" applyFill="1" applyAlignment="1">
      <alignment horizontal="center"/>
    </xf>
    <xf numFmtId="0" fontId="79" fillId="0" borderId="0" xfId="0" applyFont="1" applyAlignment="1">
      <alignment horizontal="center"/>
    </xf>
    <xf numFmtId="0" fontId="90" fillId="0" borderId="0" xfId="0" applyFont="1" applyAlignment="1">
      <alignment horizontal="left" wrapText="1"/>
    </xf>
    <xf numFmtId="0" fontId="69" fillId="0" borderId="0" xfId="0" applyFont="1" applyAlignment="1">
      <alignment horizontal="center" vertical="center"/>
    </xf>
    <xf numFmtId="0" fontId="63" fillId="0" borderId="0" xfId="0" applyFont="1" applyAlignment="1">
      <alignment horizontal="left" vertical="center" wrapText="1"/>
    </xf>
    <xf numFmtId="0" fontId="80" fillId="0" borderId="0" xfId="0" applyFont="1" applyAlignment="1">
      <alignment horizontal="left" vertical="center"/>
    </xf>
    <xf numFmtId="0" fontId="96" fillId="0" borderId="0" xfId="0" applyFont="1" applyAlignment="1">
      <alignment horizontal="left" vertical="center"/>
    </xf>
    <xf numFmtId="0" fontId="66" fillId="0" borderId="0" xfId="0" applyFont="1" applyAlignment="1">
      <alignment horizontal="center" vertical="center" wrapText="1"/>
    </xf>
    <xf numFmtId="0" fontId="65" fillId="2" borderId="37" xfId="0" applyFont="1" applyFill="1" applyBorder="1" applyAlignment="1">
      <alignment horizontal="center" vertical="center" wrapText="1"/>
    </xf>
    <xf numFmtId="0" fontId="65" fillId="2" borderId="38" xfId="0" applyFont="1" applyFill="1" applyBorder="1" applyAlignment="1">
      <alignment horizontal="center" vertical="center" wrapText="1"/>
    </xf>
    <xf numFmtId="0" fontId="65" fillId="2" borderId="30" xfId="0" applyFont="1" applyFill="1" applyBorder="1" applyAlignment="1">
      <alignment horizontal="center" vertical="center" wrapText="1"/>
    </xf>
    <xf numFmtId="0" fontId="65" fillId="2" borderId="11" xfId="0" applyFont="1" applyFill="1" applyBorder="1" applyAlignment="1">
      <alignment horizontal="center" vertical="center" wrapText="1"/>
    </xf>
    <xf numFmtId="0" fontId="64" fillId="2" borderId="30" xfId="0" applyFont="1" applyFill="1" applyBorder="1" applyAlignment="1">
      <alignment vertical="center" wrapText="1"/>
    </xf>
    <xf numFmtId="0" fontId="64" fillId="2" borderId="1" xfId="0" applyFont="1" applyFill="1" applyBorder="1" applyAlignment="1">
      <alignment vertical="center" wrapText="1"/>
    </xf>
    <xf numFmtId="0" fontId="51" fillId="2" borderId="30" xfId="0" applyFont="1" applyFill="1" applyBorder="1" applyAlignment="1">
      <alignment horizontal="center" vertical="center" wrapText="1"/>
    </xf>
    <xf numFmtId="0" fontId="51" fillId="2" borderId="1" xfId="0" applyFont="1" applyFill="1" applyBorder="1" applyAlignment="1">
      <alignment horizontal="center" vertical="center" wrapText="1"/>
    </xf>
    <xf numFmtId="0" fontId="51" fillId="2" borderId="25" xfId="0" applyFont="1" applyFill="1" applyBorder="1" applyAlignment="1">
      <alignment horizontal="center" vertical="center" wrapText="1"/>
    </xf>
    <xf numFmtId="0" fontId="51" fillId="2" borderId="9" xfId="0" applyFont="1" applyFill="1" applyBorder="1" applyAlignment="1">
      <alignment horizontal="center" vertical="center" wrapText="1"/>
    </xf>
    <xf numFmtId="0" fontId="20" fillId="0" borderId="4" xfId="0" applyFont="1" applyBorder="1" applyAlignment="1">
      <alignment vertical="center" wrapText="1"/>
    </xf>
    <xf numFmtId="0" fontId="20" fillId="0" borderId="26" xfId="0" applyFont="1" applyBorder="1" applyAlignment="1">
      <alignment vertical="center" wrapText="1"/>
    </xf>
    <xf numFmtId="3" fontId="3" fillId="0" borderId="6" xfId="0" applyNumberFormat="1" applyFont="1" applyBorder="1" applyAlignment="1">
      <alignment horizontal="right" vertical="center" wrapText="1"/>
    </xf>
    <xf numFmtId="3" fontId="3" fillId="0" borderId="27" xfId="0" applyNumberFormat="1" applyFont="1" applyBorder="1" applyAlignment="1">
      <alignment horizontal="right" vertical="center" wrapText="1"/>
    </xf>
    <xf numFmtId="0" fontId="3" fillId="0" borderId="7" xfId="0" applyFont="1" applyBorder="1" applyAlignment="1">
      <alignment horizontal="left" vertical="center" wrapText="1"/>
    </xf>
    <xf numFmtId="0" fontId="3" fillId="0" borderId="28" xfId="0" applyFont="1" applyBorder="1" applyAlignment="1">
      <alignment horizontal="left" vertical="center" wrapText="1"/>
    </xf>
    <xf numFmtId="3" fontId="3" fillId="0" borderId="15" xfId="0" applyNumberFormat="1" applyFont="1" applyBorder="1" applyAlignment="1">
      <alignment horizontal="right" vertical="center" wrapText="1"/>
    </xf>
    <xf numFmtId="3" fontId="3" fillId="0" borderId="23" xfId="0" applyNumberFormat="1" applyFont="1" applyBorder="1" applyAlignment="1">
      <alignment horizontal="right" vertical="center" wrapText="1"/>
    </xf>
    <xf numFmtId="3" fontId="3" fillId="0" borderId="16" xfId="0" applyNumberFormat="1" applyFont="1" applyBorder="1" applyAlignment="1">
      <alignment horizontal="right" vertical="center" wrapText="1"/>
    </xf>
    <xf numFmtId="3" fontId="3" fillId="0" borderId="22" xfId="0" applyNumberFormat="1" applyFont="1" applyBorder="1" applyAlignment="1">
      <alignment horizontal="right" vertical="center" wrapText="1"/>
    </xf>
    <xf numFmtId="0" fontId="64" fillId="2" borderId="29" xfId="0" applyFont="1" applyFill="1" applyBorder="1" applyAlignment="1">
      <alignment vertical="center" wrapText="1"/>
    </xf>
    <xf numFmtId="0" fontId="64" fillId="2" borderId="8" xfId="0" applyFont="1" applyFill="1" applyBorder="1" applyAlignment="1">
      <alignment vertical="center" wrapText="1"/>
    </xf>
    <xf numFmtId="0" fontId="83" fillId="7" borderId="0" xfId="0" applyFont="1" applyFill="1" applyAlignment="1">
      <alignment horizontal="left" vertical="center"/>
    </xf>
    <xf numFmtId="0" fontId="65" fillId="2" borderId="31" xfId="0" applyFont="1" applyFill="1" applyBorder="1" applyAlignment="1">
      <alignment horizontal="center" vertical="center" wrapText="1"/>
    </xf>
    <xf numFmtId="0" fontId="65" fillId="2" borderId="32" xfId="0" applyFont="1" applyFill="1" applyBorder="1" applyAlignment="1">
      <alignment horizontal="center" vertical="center" wrapText="1"/>
    </xf>
    <xf numFmtId="0" fontId="65" fillId="2" borderId="33" xfId="0" applyFont="1" applyFill="1" applyBorder="1" applyAlignment="1">
      <alignment horizontal="center" vertical="center" wrapText="1"/>
    </xf>
    <xf numFmtId="0" fontId="65" fillId="2" borderId="34" xfId="0" applyFont="1" applyFill="1" applyBorder="1" applyAlignment="1">
      <alignment horizontal="center" vertical="center" wrapText="1"/>
    </xf>
    <xf numFmtId="0" fontId="65" fillId="2" borderId="35" xfId="0" applyFont="1" applyFill="1" applyBorder="1" applyAlignment="1">
      <alignment horizontal="center" vertical="center" wrapText="1"/>
    </xf>
    <xf numFmtId="0" fontId="65" fillId="2" borderId="36" xfId="0" applyFont="1" applyFill="1" applyBorder="1" applyAlignment="1">
      <alignment horizontal="center" vertical="center" wrapText="1"/>
    </xf>
    <xf numFmtId="0" fontId="24" fillId="0" borderId="0" xfId="0" applyFont="1" applyAlignment="1">
      <alignment horizontal="center" vertical="center" wrapText="1"/>
    </xf>
    <xf numFmtId="0" fontId="29" fillId="0" borderId="0" xfId="0" applyFont="1" applyAlignment="1">
      <alignment horizontal="center" vertical="center"/>
    </xf>
    <xf numFmtId="0" fontId="70" fillId="0" borderId="0" xfId="0" applyFont="1" applyAlignment="1">
      <alignment horizontal="center" vertical="center"/>
    </xf>
    <xf numFmtId="0" fontId="41" fillId="2" borderId="1" xfId="0" applyFont="1" applyFill="1" applyBorder="1" applyAlignment="1">
      <alignment horizontal="center" vertical="center" wrapText="1"/>
    </xf>
    <xf numFmtId="0" fontId="71" fillId="0" borderId="0" xfId="0" applyFont="1" applyAlignment="1">
      <alignment horizontal="center" vertical="center"/>
    </xf>
    <xf numFmtId="0" fontId="24" fillId="0" borderId="0" xfId="0" applyFont="1" applyAlignment="1">
      <alignment horizontal="center" vertical="center"/>
    </xf>
    <xf numFmtId="0" fontId="31" fillId="0" borderId="1" xfId="0" applyFont="1" applyBorder="1" applyAlignment="1">
      <alignment vertical="center" wrapText="1"/>
    </xf>
    <xf numFmtId="3" fontId="31" fillId="0" borderId="1" xfId="0" applyNumberFormat="1" applyFont="1" applyBorder="1" applyAlignment="1">
      <alignment horizontal="right" vertical="center"/>
    </xf>
    <xf numFmtId="0" fontId="97" fillId="2" borderId="32" xfId="0" applyFont="1" applyFill="1" applyBorder="1" applyAlignment="1">
      <alignment horizontal="center" vertical="center"/>
    </xf>
    <xf numFmtId="0" fontId="97" fillId="2" borderId="40" xfId="0" applyFont="1" applyFill="1" applyBorder="1" applyAlignment="1">
      <alignment horizontal="center" vertical="center"/>
    </xf>
    <xf numFmtId="0" fontId="97" fillId="2" borderId="41" xfId="0" applyFont="1" applyFill="1" applyBorder="1" applyAlignment="1">
      <alignment horizontal="center" vertical="center"/>
    </xf>
    <xf numFmtId="0" fontId="97" fillId="2" borderId="20" xfId="0" applyFont="1" applyFill="1" applyBorder="1" applyAlignment="1">
      <alignment horizontal="center" vertical="center"/>
    </xf>
    <xf numFmtId="0" fontId="97" fillId="2" borderId="0" xfId="0" applyFont="1" applyFill="1" applyAlignment="1">
      <alignment horizontal="center" vertical="center"/>
    </xf>
    <xf numFmtId="0" fontId="97" fillId="2" borderId="42" xfId="0" applyFont="1" applyFill="1" applyBorder="1" applyAlignment="1">
      <alignment horizontal="center" vertical="center"/>
    </xf>
    <xf numFmtId="0" fontId="79" fillId="0" borderId="20" xfId="0" applyFont="1" applyBorder="1" applyAlignment="1">
      <alignment horizontal="center" wrapText="1"/>
    </xf>
    <xf numFmtId="0" fontId="79" fillId="0" borderId="0" xfId="0" applyFont="1" applyAlignment="1">
      <alignment horizontal="center" wrapText="1"/>
    </xf>
    <xf numFmtId="0" fontId="79" fillId="0" borderId="42" xfId="0" applyFont="1" applyBorder="1" applyAlignment="1">
      <alignment horizontal="center" wrapText="1"/>
    </xf>
    <xf numFmtId="0" fontId="85" fillId="0" borderId="0" xfId="0" applyFont="1" applyAlignment="1">
      <alignment horizontal="left" vertical="center" wrapText="1"/>
    </xf>
    <xf numFmtId="0" fontId="85" fillId="0" borderId="42" xfId="0" applyFont="1" applyBorder="1" applyAlignment="1">
      <alignment horizontal="left" vertical="center" wrapText="1"/>
    </xf>
    <xf numFmtId="0" fontId="19" fillId="0" borderId="0" xfId="0" applyFont="1" applyAlignment="1">
      <alignment horizontal="center" vertical="center"/>
    </xf>
    <xf numFmtId="0" fontId="67" fillId="2" borderId="1" xfId="0" applyFont="1" applyFill="1" applyBorder="1" applyAlignment="1">
      <alignment horizontal="justify" vertical="center" wrapText="1"/>
    </xf>
    <xf numFmtId="0" fontId="47" fillId="2" borderId="1" xfId="0" applyFont="1" applyFill="1" applyBorder="1" applyAlignment="1">
      <alignment horizontal="center" vertical="center" wrapText="1"/>
    </xf>
    <xf numFmtId="0" fontId="47" fillId="2" borderId="11" xfId="0" applyFont="1" applyFill="1" applyBorder="1" applyAlignment="1">
      <alignment horizontal="center" vertical="center" wrapText="1"/>
    </xf>
    <xf numFmtId="0" fontId="47" fillId="2" borderId="3" xfId="0" applyFont="1" applyFill="1" applyBorder="1" applyAlignment="1">
      <alignment horizontal="center" vertical="center" wrapText="1"/>
    </xf>
    <xf numFmtId="0" fontId="47" fillId="2" borderId="39" xfId="0" applyFont="1" applyFill="1" applyBorder="1" applyAlignment="1">
      <alignment horizontal="center" vertical="center" wrapText="1"/>
    </xf>
    <xf numFmtId="0" fontId="83" fillId="0" borderId="0" xfId="0" applyFont="1" applyAlignment="1">
      <alignment horizontal="left" vertical="center"/>
    </xf>
    <xf numFmtId="0" fontId="86" fillId="0" borderId="0" xfId="0" applyFont="1" applyAlignment="1">
      <alignment horizontal="left" vertical="center"/>
    </xf>
    <xf numFmtId="0" fontId="44" fillId="2" borderId="1" xfId="0" applyFont="1" applyFill="1" applyBorder="1" applyAlignment="1">
      <alignment horizontal="center" vertical="center" wrapText="1"/>
    </xf>
    <xf numFmtId="0" fontId="41" fillId="2" borderId="1" xfId="0" applyFont="1" applyFill="1" applyBorder="1" applyAlignment="1">
      <alignment horizontal="center" vertical="center"/>
    </xf>
    <xf numFmtId="0" fontId="27" fillId="5" borderId="1" xfId="0" applyFont="1" applyFill="1" applyBorder="1" applyAlignment="1">
      <alignment horizontal="center" vertical="center" wrapText="1"/>
    </xf>
    <xf numFmtId="0" fontId="41" fillId="2" borderId="1" xfId="0" applyFont="1" applyFill="1" applyBorder="1" applyAlignment="1">
      <alignment vertical="center" wrapText="1"/>
    </xf>
    <xf numFmtId="0" fontId="68" fillId="2" borderId="1" xfId="0" applyFont="1" applyFill="1" applyBorder="1" applyAlignment="1">
      <alignment horizontal="center" vertical="center"/>
    </xf>
    <xf numFmtId="0" fontId="27" fillId="0" borderId="1" xfId="0" applyFont="1" applyBorder="1" applyAlignment="1">
      <alignment vertical="center" wrapText="1"/>
    </xf>
    <xf numFmtId="0" fontId="85" fillId="0" borderId="0" xfId="0" applyFont="1" applyAlignment="1">
      <alignment horizontal="left" vertical="center"/>
    </xf>
    <xf numFmtId="0" fontId="83" fillId="0" borderId="0" xfId="0" applyFont="1" applyAlignment="1">
      <alignment horizontal="left" vertical="center" wrapText="1"/>
    </xf>
    <xf numFmtId="0" fontId="44" fillId="2" borderId="1" xfId="0" applyFont="1" applyFill="1" applyBorder="1" applyAlignment="1">
      <alignment horizontal="center" vertical="center"/>
    </xf>
    <xf numFmtId="0" fontId="41" fillId="3" borderId="11" xfId="0" applyFont="1" applyFill="1" applyBorder="1" applyAlignment="1">
      <alignment horizontal="center" vertical="center" wrapText="1"/>
    </xf>
    <xf numFmtId="0" fontId="41" fillId="3" borderId="39" xfId="0" applyFont="1" applyFill="1" applyBorder="1" applyAlignment="1">
      <alignment horizontal="center" vertical="center" wrapText="1"/>
    </xf>
    <xf numFmtId="0" fontId="83" fillId="0" borderId="0" xfId="0" applyFont="1" applyAlignment="1">
      <alignment horizontal="left" wrapText="1"/>
    </xf>
    <xf numFmtId="0" fontId="88" fillId="0" borderId="0" xfId="0" applyFont="1" applyAlignment="1">
      <alignment horizontal="justify"/>
    </xf>
  </cellXfs>
  <cellStyles count="9">
    <cellStyle name="Excel Built-in Normal" xfId="1" xr:uid="{00000000-0005-0000-0000-000000000000}"/>
    <cellStyle name="Hipervínculo" xfId="8" builtinId="8"/>
    <cellStyle name="Millares" xfId="2" builtinId="3"/>
    <cellStyle name="Millares [0]" xfId="3" builtinId="6"/>
    <cellStyle name="Millares 2" xfId="4" xr:uid="{00000000-0005-0000-0000-000004000000}"/>
    <cellStyle name="Millares 3" xfId="5" xr:uid="{00000000-0005-0000-0000-000005000000}"/>
    <cellStyle name="Normal" xfId="0" builtinId="0"/>
    <cellStyle name="Normal 2" xfId="6" xr:uid="{00000000-0005-0000-0000-000007000000}"/>
    <cellStyle name="Porcentaje" xfId="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3</xdr:col>
      <xdr:colOff>1134107</xdr:colOff>
      <xdr:row>7</xdr:row>
      <xdr:rowOff>174023</xdr:rowOff>
    </xdr:from>
    <xdr:to>
      <xdr:col>5</xdr:col>
      <xdr:colOff>202341</xdr:colOff>
      <xdr:row>12</xdr:row>
      <xdr:rowOff>22668</xdr:rowOff>
    </xdr:to>
    <xdr:pic>
      <xdr:nvPicPr>
        <xdr:cNvPr id="4" name="Imagen 3">
          <a:extLst>
            <a:ext uri="{FF2B5EF4-FFF2-40B4-BE49-F238E27FC236}">
              <a16:creationId xmlns:a16="http://schemas.microsoft.com/office/drawing/2014/main" id="{756A5866-018B-4D8F-AFFC-9D96E2514010}"/>
            </a:ext>
          </a:extLst>
        </xdr:cNvPr>
        <xdr:cNvPicPr>
          <a:picLocks noChangeAspect="1"/>
        </xdr:cNvPicPr>
      </xdr:nvPicPr>
      <xdr:blipFill>
        <a:blip xmlns:r="http://schemas.openxmlformats.org/officeDocument/2006/relationships" r:embed="rId1"/>
        <a:stretch>
          <a:fillRect/>
        </a:stretch>
      </xdr:blipFill>
      <xdr:spPr>
        <a:xfrm>
          <a:off x="2425496" y="1377181"/>
          <a:ext cx="2100192" cy="771067"/>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asucapital.com.py/" TargetMode="External"/><Relationship Id="rId1" Type="http://schemas.openxmlformats.org/officeDocument/2006/relationships/hyperlink" Target="mailto:administracion@asucapital.com.py" TargetMode="Externa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2348F-8184-4F1E-ABBD-CADF26F0FCD3}">
  <sheetPr>
    <tabColor theme="4" tint="-0.249977111117893"/>
    <pageSetUpPr fitToPage="1"/>
  </sheetPr>
  <dimension ref="B4:G27"/>
  <sheetViews>
    <sheetView showGridLines="0" topLeftCell="A19" zoomScale="95" zoomScaleNormal="95" workbookViewId="0">
      <selection activeCell="B4" sqref="B4:G26"/>
    </sheetView>
  </sheetViews>
  <sheetFormatPr baseColWidth="10" defaultColWidth="10.85546875" defaultRowHeight="15"/>
  <cols>
    <col min="1" max="1" width="1.5703125" customWidth="1"/>
    <col min="2" max="2" width="2" customWidth="1"/>
    <col min="3" max="3" width="14" customWidth="1"/>
    <col min="4" max="4" width="20.5703125" customWidth="1"/>
    <col min="5" max="5" width="23.7109375" customWidth="1"/>
    <col min="6" max="6" width="36.140625" customWidth="1"/>
    <col min="7" max="7" width="25.5703125" hidden="1" customWidth="1"/>
  </cols>
  <sheetData>
    <row r="4" spans="2:7" ht="14.45" customHeight="1">
      <c r="B4" t="s">
        <v>579</v>
      </c>
      <c r="C4" s="300" t="s">
        <v>447</v>
      </c>
      <c r="D4" s="301"/>
      <c r="E4" s="301"/>
      <c r="F4" s="301"/>
      <c r="G4" s="302"/>
    </row>
    <row r="5" spans="2:7">
      <c r="C5" s="303"/>
      <c r="D5" s="304"/>
      <c r="E5" s="304"/>
      <c r="F5" s="304"/>
      <c r="G5" s="305"/>
    </row>
    <row r="6" spans="2:7">
      <c r="C6" s="303"/>
      <c r="D6" s="304"/>
      <c r="E6" s="304"/>
      <c r="F6" s="304"/>
      <c r="G6" s="305"/>
    </row>
    <row r="7" spans="2:7">
      <c r="C7" s="303"/>
      <c r="D7" s="304"/>
      <c r="E7" s="304"/>
      <c r="F7" s="304"/>
      <c r="G7" s="305"/>
    </row>
    <row r="8" spans="2:7">
      <c r="C8" s="303"/>
      <c r="D8" s="304"/>
      <c r="E8" s="304"/>
      <c r="F8" s="304"/>
      <c r="G8" s="305"/>
    </row>
    <row r="9" spans="2:7">
      <c r="C9" s="303"/>
      <c r="D9" s="304"/>
      <c r="E9" s="304"/>
      <c r="F9" s="304"/>
      <c r="G9" s="305"/>
    </row>
    <row r="10" spans="2:7">
      <c r="C10" s="303"/>
      <c r="D10" s="304"/>
      <c r="E10" s="304"/>
      <c r="F10" s="304"/>
      <c r="G10" s="305"/>
    </row>
    <row r="11" spans="2:7">
      <c r="C11" s="303"/>
      <c r="D11" s="304"/>
      <c r="E11" s="304"/>
      <c r="F11" s="304"/>
      <c r="G11" s="305"/>
    </row>
    <row r="12" spans="2:7">
      <c r="C12" s="303"/>
      <c r="D12" s="304"/>
      <c r="E12" s="304"/>
      <c r="F12" s="304"/>
      <c r="G12" s="305"/>
    </row>
    <row r="13" spans="2:7">
      <c r="C13" s="303"/>
      <c r="D13" s="304"/>
      <c r="E13" s="304"/>
      <c r="F13" s="304"/>
      <c r="G13" s="305"/>
    </row>
    <row r="14" spans="2:7">
      <c r="C14" s="303"/>
      <c r="D14" s="304"/>
      <c r="E14" s="304"/>
      <c r="F14" s="304"/>
      <c r="G14" s="305"/>
    </row>
    <row r="15" spans="2:7">
      <c r="C15" s="303"/>
      <c r="D15" s="304"/>
      <c r="E15" s="304"/>
      <c r="F15" s="304"/>
      <c r="G15" s="305"/>
    </row>
    <row r="16" spans="2:7">
      <c r="C16" s="303"/>
      <c r="D16" s="304"/>
      <c r="E16" s="304"/>
      <c r="F16" s="304"/>
      <c r="G16" s="305"/>
    </row>
    <row r="17" spans="2:7">
      <c r="C17" s="303"/>
      <c r="D17" s="304"/>
      <c r="E17" s="304"/>
      <c r="F17" s="304"/>
      <c r="G17" s="305"/>
    </row>
    <row r="18" spans="2:7" ht="1.9" customHeight="1">
      <c r="C18" s="303"/>
      <c r="D18" s="304"/>
      <c r="E18" s="304"/>
      <c r="F18" s="304"/>
      <c r="G18" s="305"/>
    </row>
    <row r="19" spans="2:7">
      <c r="C19" s="303"/>
      <c r="D19" s="304"/>
      <c r="E19" s="304"/>
      <c r="F19" s="304"/>
      <c r="G19" s="305"/>
    </row>
    <row r="20" spans="2:7">
      <c r="C20" s="303"/>
      <c r="D20" s="304"/>
      <c r="E20" s="304"/>
      <c r="F20" s="304"/>
      <c r="G20" s="305"/>
    </row>
    <row r="21" spans="2:7">
      <c r="C21" s="303"/>
      <c r="D21" s="304"/>
      <c r="E21" s="304"/>
      <c r="F21" s="304"/>
      <c r="G21" s="305"/>
    </row>
    <row r="22" spans="2:7" ht="9.6" customHeight="1">
      <c r="B22" s="261" t="s">
        <v>553</v>
      </c>
      <c r="C22" s="303"/>
      <c r="D22" s="304"/>
      <c r="E22" s="304"/>
      <c r="F22" s="304"/>
      <c r="G22" s="305"/>
    </row>
    <row r="23" spans="2:7" hidden="1">
      <c r="C23" s="303"/>
      <c r="D23" s="304"/>
      <c r="E23" s="304"/>
      <c r="F23" s="304"/>
      <c r="G23" s="305"/>
    </row>
    <row r="24" spans="2:7" hidden="1">
      <c r="C24" s="303"/>
      <c r="D24" s="304"/>
      <c r="E24" s="304"/>
      <c r="F24" s="304"/>
      <c r="G24" s="305"/>
    </row>
    <row r="25" spans="2:7" hidden="1">
      <c r="C25" s="303"/>
      <c r="D25" s="304"/>
      <c r="E25" s="304"/>
      <c r="F25" s="304"/>
      <c r="G25" s="305"/>
    </row>
    <row r="26" spans="2:7" ht="90" customHeight="1">
      <c r="C26" s="306"/>
      <c r="D26" s="307"/>
      <c r="E26" s="307"/>
      <c r="F26" s="307"/>
      <c r="G26" s="308"/>
    </row>
    <row r="27" spans="2:7" ht="45" customHeight="1"/>
  </sheetData>
  <mergeCells count="1">
    <mergeCell ref="C4:G26"/>
  </mergeCells>
  <pageMargins left="0.70866141732283472" right="0.70866141732283472" top="0.74803149606299213" bottom="0.74803149606299213" header="0.31496062992125984" footer="0.31496062992125984"/>
  <pageSetup paperSize="9" scale="8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249977111117893"/>
  </sheetPr>
  <dimension ref="B4:F78"/>
  <sheetViews>
    <sheetView showGridLines="0" topLeftCell="A52" zoomScaleNormal="100" workbookViewId="0">
      <selection activeCell="C66" sqref="C66"/>
    </sheetView>
  </sheetViews>
  <sheetFormatPr baseColWidth="10" defaultColWidth="10.85546875" defaultRowHeight="15"/>
  <cols>
    <col min="1" max="1" width="4.85546875" customWidth="1"/>
    <col min="2" max="2" width="40.5703125" bestFit="1" customWidth="1"/>
    <col min="3" max="3" width="20.5703125" customWidth="1"/>
    <col min="4" max="4" width="19.28515625" bestFit="1" customWidth="1"/>
    <col min="5" max="5" width="18.28515625" customWidth="1"/>
    <col min="7" max="7" width="16.85546875" customWidth="1"/>
  </cols>
  <sheetData>
    <row r="4" spans="2:6">
      <c r="B4" s="234"/>
    </row>
    <row r="5" spans="2:6" ht="8.4499999999999993" customHeight="1"/>
    <row r="6" spans="2:6">
      <c r="B6" s="391" t="s">
        <v>197</v>
      </c>
      <c r="C6" s="108" t="s">
        <v>251</v>
      </c>
      <c r="D6" s="108"/>
      <c r="E6" s="108"/>
      <c r="F6" s="108" t="s">
        <v>251</v>
      </c>
    </row>
    <row r="7" spans="2:6">
      <c r="B7" s="392"/>
      <c r="C7" s="108" t="s">
        <v>252</v>
      </c>
      <c r="D7" s="108" t="s">
        <v>253</v>
      </c>
      <c r="E7" s="108" t="s">
        <v>254</v>
      </c>
      <c r="F7" s="108" t="s">
        <v>255</v>
      </c>
    </row>
    <row r="8" spans="2:6">
      <c r="B8" s="87" t="s">
        <v>64</v>
      </c>
      <c r="C8" s="88">
        <v>21039090.91</v>
      </c>
      <c r="D8" s="88">
        <v>50476950.090000004</v>
      </c>
      <c r="E8" s="88"/>
      <c r="F8" s="88">
        <f>+C8+D8+E8</f>
        <v>71516041</v>
      </c>
    </row>
    <row r="9" spans="2:6">
      <c r="B9" s="90" t="s">
        <v>256</v>
      </c>
      <c r="C9" s="91">
        <f>+C8</f>
        <v>21039090.91</v>
      </c>
      <c r="D9" s="91">
        <f t="shared" ref="D9:F9" si="0">+D8</f>
        <v>50476950.090000004</v>
      </c>
      <c r="E9" s="91">
        <f t="shared" si="0"/>
        <v>0</v>
      </c>
      <c r="F9" s="91">
        <f t="shared" si="0"/>
        <v>71516041</v>
      </c>
    </row>
    <row r="10" spans="2:6">
      <c r="B10" s="90" t="s">
        <v>257</v>
      </c>
      <c r="C10" s="91">
        <f>+C8</f>
        <v>21039090.91</v>
      </c>
      <c r="D10" s="107" t="s">
        <v>161</v>
      </c>
      <c r="E10" s="91">
        <v>0</v>
      </c>
      <c r="F10" s="91">
        <f>+C8</f>
        <v>21039090.91</v>
      </c>
    </row>
    <row r="12" spans="2:6">
      <c r="B12" s="234" t="s">
        <v>258</v>
      </c>
      <c r="C12" s="230"/>
      <c r="D12" s="230"/>
      <c r="E12" s="230"/>
      <c r="F12" s="230"/>
    </row>
    <row r="13" spans="2:6">
      <c r="B13" s="372" t="s">
        <v>209</v>
      </c>
      <c r="C13" s="372"/>
      <c r="D13" s="372"/>
      <c r="E13" s="372"/>
      <c r="F13" s="372"/>
    </row>
    <row r="14" spans="2:6">
      <c r="B14" s="230"/>
      <c r="C14" s="230"/>
      <c r="D14" s="230"/>
      <c r="E14" s="230"/>
      <c r="F14" s="230"/>
    </row>
    <row r="15" spans="2:6">
      <c r="B15" s="380" t="s">
        <v>488</v>
      </c>
      <c r="C15" s="380"/>
      <c r="D15" s="380"/>
      <c r="E15" s="380"/>
      <c r="F15" s="230"/>
    </row>
    <row r="16" spans="2:6" ht="11.45" customHeight="1"/>
    <row r="17" spans="2:6">
      <c r="B17" s="109" t="s">
        <v>392</v>
      </c>
      <c r="C17" s="109" t="s">
        <v>204</v>
      </c>
      <c r="D17" s="109" t="s">
        <v>231</v>
      </c>
    </row>
    <row r="18" spans="2:6">
      <c r="B18" s="68" t="s">
        <v>366</v>
      </c>
      <c r="C18" s="67"/>
      <c r="D18" s="67">
        <v>0</v>
      </c>
      <c r="E18" s="64"/>
      <c r="F18" s="22"/>
    </row>
    <row r="19" spans="2:6">
      <c r="B19" s="68" t="s">
        <v>367</v>
      </c>
      <c r="C19" s="69">
        <v>1166663</v>
      </c>
      <c r="D19" s="69">
        <v>0</v>
      </c>
      <c r="E19" s="64"/>
      <c r="F19" s="22"/>
    </row>
    <row r="20" spans="2:6">
      <c r="B20" s="68" t="s">
        <v>368</v>
      </c>
      <c r="C20" s="67">
        <v>25184496.32</v>
      </c>
      <c r="D20" s="67">
        <v>7082457.9299999997</v>
      </c>
      <c r="E20" s="64"/>
      <c r="F20" s="22"/>
    </row>
    <row r="21" spans="2:6">
      <c r="B21" s="68" t="s">
        <v>369</v>
      </c>
      <c r="C21" s="67">
        <v>200264970.13</v>
      </c>
      <c r="D21" s="67">
        <v>157790458.40000001</v>
      </c>
      <c r="E21" s="64"/>
      <c r="F21" s="22"/>
    </row>
    <row r="22" spans="2:6">
      <c r="B22" s="68" t="s">
        <v>431</v>
      </c>
      <c r="C22" s="69">
        <v>2113636.27</v>
      </c>
      <c r="D22" s="69">
        <v>2590909.08</v>
      </c>
      <c r="E22" s="64"/>
      <c r="F22" s="22"/>
    </row>
    <row r="23" spans="2:6">
      <c r="B23" s="68"/>
      <c r="C23" s="69"/>
      <c r="D23" s="69"/>
      <c r="E23" s="64"/>
      <c r="F23" s="22"/>
    </row>
    <row r="24" spans="2:6">
      <c r="B24" s="68" t="s">
        <v>521</v>
      </c>
      <c r="C24" s="69">
        <v>9370925.0399999991</v>
      </c>
      <c r="D24" s="69">
        <v>9396352.1999999993</v>
      </c>
      <c r="E24" s="64"/>
      <c r="F24" s="22"/>
    </row>
    <row r="25" spans="2:6">
      <c r="B25" s="70" t="s">
        <v>232</v>
      </c>
      <c r="C25" s="71">
        <f>SUM(C18:C24)</f>
        <v>238100690.75999999</v>
      </c>
      <c r="D25" s="71">
        <f>SUM(D20:D24)</f>
        <v>176860177.61000001</v>
      </c>
      <c r="F25" s="15"/>
    </row>
    <row r="27" spans="2:6">
      <c r="B27" s="234" t="s">
        <v>259</v>
      </c>
      <c r="C27" s="230"/>
      <c r="D27" s="230"/>
    </row>
    <row r="28" spans="2:6">
      <c r="B28" s="388" t="s">
        <v>209</v>
      </c>
      <c r="C28" s="388"/>
      <c r="D28" s="388"/>
    </row>
    <row r="29" spans="2:6">
      <c r="B29" s="229"/>
      <c r="C29" s="230"/>
      <c r="D29" s="230"/>
    </row>
    <row r="30" spans="2:6">
      <c r="B30" s="229" t="s">
        <v>489</v>
      </c>
      <c r="C30" s="230"/>
      <c r="D30" s="230"/>
    </row>
    <row r="31" spans="2:6" ht="16.149999999999999" customHeight="1">
      <c r="B31" s="98" t="s">
        <v>260</v>
      </c>
      <c r="C31" s="93" t="s">
        <v>261</v>
      </c>
      <c r="D31" s="98" t="s">
        <v>262</v>
      </c>
    </row>
    <row r="32" spans="2:6">
      <c r="B32" s="99"/>
      <c r="C32" s="95"/>
      <c r="D32" s="100"/>
    </row>
    <row r="33" spans="2:4">
      <c r="B33" s="101" t="s">
        <v>232</v>
      </c>
      <c r="C33" s="105">
        <f>SUM(C32:C32)</f>
        <v>0</v>
      </c>
      <c r="D33" s="106">
        <f>+D32</f>
        <v>0</v>
      </c>
    </row>
    <row r="35" spans="2:4">
      <c r="B35" s="243" t="s">
        <v>490</v>
      </c>
      <c r="C35" s="40"/>
      <c r="D35" s="40"/>
    </row>
    <row r="36" spans="2:4">
      <c r="B36" s="199" t="s">
        <v>263</v>
      </c>
      <c r="C36" s="200" t="s">
        <v>261</v>
      </c>
      <c r="D36" s="199" t="s">
        <v>262</v>
      </c>
    </row>
    <row r="37" spans="2:4">
      <c r="B37" s="201" t="s">
        <v>440</v>
      </c>
      <c r="C37" s="202">
        <v>0</v>
      </c>
      <c r="D37" s="203">
        <v>0</v>
      </c>
    </row>
    <row r="38" spans="2:4">
      <c r="B38" s="204" t="s">
        <v>232</v>
      </c>
      <c r="C38" s="205">
        <f>+C37</f>
        <v>0</v>
      </c>
      <c r="D38" s="206">
        <f>+D37</f>
        <v>0</v>
      </c>
    </row>
    <row r="40" spans="2:4">
      <c r="B40" s="229" t="s">
        <v>491</v>
      </c>
    </row>
    <row r="41" spans="2:4">
      <c r="B41" s="98" t="s">
        <v>264</v>
      </c>
      <c r="C41" s="93" t="s">
        <v>261</v>
      </c>
      <c r="D41" s="98" t="s">
        <v>262</v>
      </c>
    </row>
    <row r="42" spans="2:4">
      <c r="B42" s="99"/>
      <c r="C42" s="89"/>
      <c r="D42" s="110"/>
    </row>
    <row r="43" spans="2:4">
      <c r="B43" s="101" t="s">
        <v>232</v>
      </c>
      <c r="C43" s="107" t="s">
        <v>161</v>
      </c>
      <c r="D43" s="111" t="s">
        <v>161</v>
      </c>
    </row>
    <row r="45" spans="2:4">
      <c r="B45" s="229" t="s">
        <v>492</v>
      </c>
    </row>
    <row r="46" spans="2:4">
      <c r="B46" s="98" t="s">
        <v>260</v>
      </c>
      <c r="C46" s="93" t="s">
        <v>261</v>
      </c>
      <c r="D46" s="98" t="s">
        <v>262</v>
      </c>
    </row>
    <row r="47" spans="2:4">
      <c r="B47" s="99" t="s">
        <v>441</v>
      </c>
      <c r="C47" s="95">
        <v>0</v>
      </c>
      <c r="D47" s="100"/>
    </row>
    <row r="48" spans="2:4">
      <c r="B48" s="101" t="s">
        <v>232</v>
      </c>
      <c r="C48" s="105">
        <f>+C47</f>
        <v>0</v>
      </c>
      <c r="D48" s="106">
        <f>+D47</f>
        <v>0</v>
      </c>
    </row>
    <row r="51" spans="2:6">
      <c r="B51" s="380" t="s">
        <v>265</v>
      </c>
      <c r="C51" s="380"/>
      <c r="D51" s="380"/>
      <c r="E51" s="230"/>
    </row>
    <row r="52" spans="2:6" ht="15.75" thickBot="1">
      <c r="B52" s="388" t="s">
        <v>209</v>
      </c>
      <c r="C52" s="388"/>
      <c r="D52" s="388"/>
      <c r="E52" s="388"/>
    </row>
    <row r="53" spans="2:6">
      <c r="B53" s="76" t="s">
        <v>197</v>
      </c>
      <c r="C53" s="97" t="s">
        <v>204</v>
      </c>
      <c r="D53" s="97" t="s">
        <v>266</v>
      </c>
    </row>
    <row r="54" spans="2:6">
      <c r="B54" s="99" t="s">
        <v>388</v>
      </c>
      <c r="C54" s="73"/>
      <c r="D54" s="73">
        <v>0</v>
      </c>
      <c r="F54" s="23"/>
    </row>
    <row r="55" spans="2:6">
      <c r="B55" s="99" t="s">
        <v>389</v>
      </c>
      <c r="C55" s="73"/>
      <c r="D55" s="73">
        <v>400000</v>
      </c>
      <c r="F55" s="23"/>
    </row>
    <row r="56" spans="2:6">
      <c r="B56" s="99" t="s">
        <v>432</v>
      </c>
      <c r="C56" s="72"/>
      <c r="D56" s="72"/>
      <c r="F56" s="23"/>
    </row>
    <row r="57" spans="2:6">
      <c r="B57" s="99" t="s">
        <v>522</v>
      </c>
      <c r="C57" s="72"/>
      <c r="D57" s="72"/>
      <c r="F57" s="23"/>
    </row>
    <row r="58" spans="2:6">
      <c r="B58" s="99" t="s">
        <v>433</v>
      </c>
      <c r="C58" s="72"/>
      <c r="D58" s="72"/>
      <c r="F58" s="23"/>
    </row>
    <row r="59" spans="2:6">
      <c r="B59" s="99" t="s">
        <v>543</v>
      </c>
      <c r="C59" s="72"/>
      <c r="D59" s="72">
        <v>1650000</v>
      </c>
      <c r="F59" s="23"/>
    </row>
    <row r="60" spans="2:6">
      <c r="B60" s="99" t="s">
        <v>561</v>
      </c>
      <c r="C60" s="72"/>
      <c r="D60" s="72">
        <v>440000</v>
      </c>
      <c r="F60" s="23"/>
    </row>
    <row r="61" spans="2:6">
      <c r="B61" s="99" t="s">
        <v>562</v>
      </c>
      <c r="C61" s="72"/>
      <c r="D61" s="72">
        <v>120000</v>
      </c>
      <c r="F61" s="23"/>
    </row>
    <row r="62" spans="2:6">
      <c r="B62" s="99" t="s">
        <v>559</v>
      </c>
      <c r="C62" s="72"/>
      <c r="D62" s="72">
        <v>1100000</v>
      </c>
      <c r="F62" s="23"/>
    </row>
    <row r="63" spans="2:6">
      <c r="B63" s="99" t="s">
        <v>560</v>
      </c>
      <c r="C63" s="72"/>
      <c r="D63" s="72">
        <v>700000</v>
      </c>
      <c r="F63" s="23"/>
    </row>
    <row r="64" spans="2:6">
      <c r="B64" s="99" t="s">
        <v>563</v>
      </c>
      <c r="C64" s="72"/>
      <c r="D64" s="72">
        <v>6000</v>
      </c>
      <c r="F64" s="23"/>
    </row>
    <row r="65" spans="2:6">
      <c r="B65" s="99" t="s">
        <v>544</v>
      </c>
      <c r="C65" s="72">
        <v>510680</v>
      </c>
      <c r="D65" s="72">
        <v>452430</v>
      </c>
      <c r="F65" s="23"/>
    </row>
    <row r="66" spans="2:6">
      <c r="B66" s="99" t="s">
        <v>606</v>
      </c>
      <c r="C66" s="72">
        <v>1071000</v>
      </c>
      <c r="D66" s="72"/>
      <c r="F66" s="23"/>
    </row>
    <row r="67" spans="2:6">
      <c r="B67" s="99" t="s">
        <v>546</v>
      </c>
      <c r="C67" s="72"/>
      <c r="D67" s="72"/>
      <c r="F67" s="23"/>
    </row>
    <row r="68" spans="2:6">
      <c r="B68" s="99" t="s">
        <v>545</v>
      </c>
      <c r="C68" s="72"/>
      <c r="D68" s="72">
        <v>14370764</v>
      </c>
      <c r="F68" s="23"/>
    </row>
    <row r="69" spans="2:6">
      <c r="B69" s="99" t="s">
        <v>518</v>
      </c>
      <c r="C69" s="72"/>
      <c r="D69" s="72">
        <v>3300000</v>
      </c>
      <c r="F69" s="23"/>
    </row>
    <row r="70" spans="2:6">
      <c r="B70" s="99" t="s">
        <v>542</v>
      </c>
      <c r="C70" s="72"/>
      <c r="D70" s="72"/>
      <c r="F70" s="23"/>
    </row>
    <row r="71" spans="2:6">
      <c r="B71" s="101" t="s">
        <v>232</v>
      </c>
      <c r="C71" s="106">
        <f>SUM(C54:C70)</f>
        <v>1581680</v>
      </c>
      <c r="D71" s="106">
        <f>SUM(D54:D70)</f>
        <v>22539194</v>
      </c>
      <c r="E71" s="34"/>
      <c r="F71" s="24"/>
    </row>
    <row r="73" spans="2:6">
      <c r="B73" s="234" t="s">
        <v>493</v>
      </c>
    </row>
    <row r="74" spans="2:6">
      <c r="B74" s="98" t="s">
        <v>197</v>
      </c>
      <c r="C74" s="98" t="s">
        <v>204</v>
      </c>
      <c r="D74" s="98" t="s">
        <v>266</v>
      </c>
    </row>
    <row r="75" spans="2:6">
      <c r="B75" s="99" t="s">
        <v>267</v>
      </c>
      <c r="C75" s="69"/>
      <c r="D75" s="69">
        <v>8073582</v>
      </c>
    </row>
    <row r="76" spans="2:6">
      <c r="B76" s="101" t="s">
        <v>232</v>
      </c>
      <c r="C76" s="106">
        <f>+C75</f>
        <v>0</v>
      </c>
      <c r="D76" s="106">
        <f>+D75</f>
        <v>8073582</v>
      </c>
      <c r="E76" s="34"/>
      <c r="F76" s="34"/>
    </row>
    <row r="78" spans="2:6">
      <c r="C78" s="34"/>
    </row>
  </sheetData>
  <mergeCells count="6">
    <mergeCell ref="B52:E52"/>
    <mergeCell ref="B6:B7"/>
    <mergeCell ref="B13:F13"/>
    <mergeCell ref="B15:E15"/>
    <mergeCell ref="B28:D28"/>
    <mergeCell ref="B51:D51"/>
  </mergeCells>
  <pageMargins left="0.7" right="0.7" top="0.75" bottom="0.75" header="0.3" footer="0.3"/>
  <pageSetup scale="7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249977111117893"/>
  </sheetPr>
  <dimension ref="B3:I35"/>
  <sheetViews>
    <sheetView showGridLines="0" topLeftCell="A4" zoomScaleNormal="100" workbookViewId="0">
      <selection activeCell="C17" sqref="C17"/>
    </sheetView>
  </sheetViews>
  <sheetFormatPr baseColWidth="10" defaultColWidth="11.42578125" defaultRowHeight="15"/>
  <cols>
    <col min="1" max="1" width="5.42578125" customWidth="1"/>
    <col min="2" max="2" width="68.42578125" bestFit="1" customWidth="1"/>
    <col min="3" max="3" width="17.7109375" bestFit="1" customWidth="1"/>
    <col min="4" max="4" width="19.28515625" bestFit="1" customWidth="1"/>
    <col min="7" max="7" width="22.140625" customWidth="1"/>
  </cols>
  <sheetData>
    <row r="3" spans="2:6">
      <c r="B3" s="380" t="s">
        <v>268</v>
      </c>
      <c r="C3" s="380"/>
      <c r="D3" s="380"/>
      <c r="E3" s="380"/>
    </row>
    <row r="4" spans="2:6">
      <c r="B4" s="230" t="s">
        <v>445</v>
      </c>
      <c r="C4" s="233"/>
      <c r="D4" s="233"/>
      <c r="E4" s="233"/>
    </row>
    <row r="5" spans="2:6">
      <c r="B5" s="230"/>
      <c r="C5" s="230"/>
      <c r="D5" s="230"/>
      <c r="E5" s="230"/>
    </row>
    <row r="6" spans="2:6">
      <c r="B6" s="393" t="s">
        <v>485</v>
      </c>
      <c r="C6" s="393"/>
      <c r="D6" s="393"/>
      <c r="E6" s="230"/>
    </row>
    <row r="7" spans="2:6">
      <c r="B7" s="230" t="s">
        <v>445</v>
      </c>
      <c r="C7" s="239"/>
      <c r="D7" s="239"/>
      <c r="E7" s="230"/>
    </row>
    <row r="8" spans="2:6">
      <c r="B8" s="230"/>
      <c r="C8" s="239"/>
      <c r="D8" s="239"/>
      <c r="E8" s="230"/>
    </row>
    <row r="9" spans="2:6">
      <c r="B9" s="229" t="s">
        <v>269</v>
      </c>
      <c r="C9" s="230"/>
      <c r="D9" s="230"/>
      <c r="E9" s="230"/>
    </row>
    <row r="10" spans="2:6">
      <c r="B10" s="230" t="s">
        <v>445</v>
      </c>
      <c r="C10" s="230"/>
      <c r="D10" s="230"/>
      <c r="E10" s="230"/>
    </row>
    <row r="11" spans="2:6">
      <c r="B11" s="230"/>
      <c r="C11" s="230"/>
      <c r="D11" s="230"/>
      <c r="E11" s="230"/>
    </row>
    <row r="12" spans="2:6">
      <c r="B12" s="380" t="s">
        <v>270</v>
      </c>
      <c r="C12" s="380"/>
      <c r="D12" s="230"/>
      <c r="E12" s="230"/>
    </row>
    <row r="13" spans="2:6">
      <c r="B13" s="233"/>
      <c r="C13" s="233"/>
      <c r="D13" s="230"/>
      <c r="E13" s="230"/>
    </row>
    <row r="14" spans="2:6" ht="15.75" thickBot="1">
      <c r="B14" s="388" t="s">
        <v>209</v>
      </c>
      <c r="C14" s="388"/>
      <c r="D14" s="388"/>
      <c r="E14" s="388"/>
    </row>
    <row r="15" spans="2:6">
      <c r="B15" s="76" t="s">
        <v>197</v>
      </c>
      <c r="C15" s="97" t="s">
        <v>204</v>
      </c>
      <c r="D15" s="97" t="s">
        <v>266</v>
      </c>
    </row>
    <row r="16" spans="2:6">
      <c r="B16" s="99" t="s">
        <v>435</v>
      </c>
      <c r="C16" s="73">
        <v>2141784518.1099999</v>
      </c>
      <c r="D16" s="73">
        <v>3638682023.5700002</v>
      </c>
      <c r="F16" s="23"/>
    </row>
    <row r="17" spans="2:9">
      <c r="B17" s="99" t="s">
        <v>564</v>
      </c>
      <c r="C17" s="95">
        <v>70159154.379999995</v>
      </c>
      <c r="D17" s="95">
        <v>2887811</v>
      </c>
      <c r="F17" s="23"/>
    </row>
    <row r="18" spans="2:9">
      <c r="B18" s="99"/>
      <c r="C18" s="95"/>
      <c r="D18" s="100"/>
      <c r="F18" s="23"/>
    </row>
    <row r="19" spans="2:9">
      <c r="B19" s="101" t="s">
        <v>232</v>
      </c>
      <c r="C19" s="106">
        <f>SUM(C16:C18)</f>
        <v>2211943672.4899998</v>
      </c>
      <c r="D19" s="106">
        <f>SUM(D16:D18)</f>
        <v>3641569834.5700002</v>
      </c>
      <c r="E19" s="34"/>
      <c r="F19" s="24"/>
    </row>
    <row r="20" spans="2:9">
      <c r="B20" s="188"/>
      <c r="C20" s="188"/>
    </row>
    <row r="22" spans="2:9">
      <c r="B22" s="229" t="s">
        <v>272</v>
      </c>
      <c r="C22" s="230"/>
      <c r="D22" s="230"/>
    </row>
    <row r="23" spans="2:9" ht="15.75" hidden="1" thickBot="1">
      <c r="B23" s="242" t="s">
        <v>486</v>
      </c>
      <c r="C23" s="240"/>
      <c r="D23" s="240"/>
      <c r="F23" s="60"/>
    </row>
    <row r="24" spans="2:9" ht="64.5" hidden="1" thickBot="1">
      <c r="B24" s="263" t="s">
        <v>553</v>
      </c>
      <c r="C24" s="240"/>
      <c r="D24" s="240"/>
      <c r="F24" s="60"/>
    </row>
    <row r="25" spans="2:9" ht="15.75" hidden="1" thickBot="1">
      <c r="B25" s="242" t="s">
        <v>487</v>
      </c>
      <c r="C25" s="240"/>
      <c r="D25" s="240"/>
      <c r="F25" s="60"/>
    </row>
    <row r="26" spans="2:9">
      <c r="B26" s="230" t="s">
        <v>445</v>
      </c>
      <c r="C26" s="241"/>
      <c r="D26" s="241"/>
      <c r="F26" s="60"/>
    </row>
    <row r="27" spans="2:9">
      <c r="B27" s="230"/>
      <c r="C27" s="230"/>
      <c r="D27" s="230"/>
    </row>
    <row r="28" spans="2:9">
      <c r="B28" s="389" t="s">
        <v>273</v>
      </c>
      <c r="C28" s="389"/>
      <c r="D28" s="389"/>
    </row>
    <row r="29" spans="2:9">
      <c r="B29" s="231" t="s">
        <v>446</v>
      </c>
      <c r="C29" s="230"/>
      <c r="D29" s="230"/>
    </row>
    <row r="30" spans="2:9">
      <c r="B30" s="230"/>
      <c r="C30" s="230"/>
      <c r="D30" s="230"/>
      <c r="F30" s="61"/>
      <c r="G30" s="62"/>
      <c r="H30" s="62"/>
      <c r="I30" s="62"/>
    </row>
    <row r="31" spans="2:9">
      <c r="B31" s="25"/>
      <c r="F31" s="61"/>
    </row>
    <row r="32" spans="2:9">
      <c r="B32" s="26"/>
      <c r="C32" s="27"/>
      <c r="D32" s="28"/>
      <c r="F32" s="61"/>
    </row>
    <row r="33" spans="2:4">
      <c r="B33" s="29"/>
      <c r="C33" s="23"/>
      <c r="D33" s="30"/>
    </row>
    <row r="34" spans="2:4">
      <c r="B34" s="29"/>
      <c r="C34" s="23"/>
      <c r="D34" s="30"/>
    </row>
    <row r="35" spans="2:4">
      <c r="B35" s="31"/>
      <c r="C35" s="24"/>
      <c r="D35" s="32"/>
    </row>
  </sheetData>
  <mergeCells count="5">
    <mergeCell ref="B14:E14"/>
    <mergeCell ref="B3:E3"/>
    <mergeCell ref="B6:D6"/>
    <mergeCell ref="B12:C12"/>
    <mergeCell ref="B28:D28"/>
  </mergeCells>
  <pageMargins left="0.70866141732283472" right="0.70866141732283472" top="1.3385826771653544" bottom="0.74803149606299213" header="0.31496062992125984" footer="0.31496062992125984"/>
  <pageSetup paperSize="9" scale="71"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tint="-0.249977111117893"/>
    <pageSetUpPr fitToPage="1"/>
  </sheetPr>
  <dimension ref="B3:G94"/>
  <sheetViews>
    <sheetView showGridLines="0" topLeftCell="A27" zoomScale="102" zoomScaleNormal="102" workbookViewId="0">
      <selection activeCell="C57" sqref="C57"/>
    </sheetView>
  </sheetViews>
  <sheetFormatPr baseColWidth="10" defaultColWidth="11.42578125" defaultRowHeight="12.75"/>
  <cols>
    <col min="1" max="1" width="5.5703125" style="36" customWidth="1"/>
    <col min="2" max="2" width="55.28515625" style="36" bestFit="1" customWidth="1"/>
    <col min="3" max="3" width="19.42578125" style="36" bestFit="1" customWidth="1"/>
    <col min="4" max="4" width="19.7109375" style="36" bestFit="1" customWidth="1"/>
    <col min="5" max="5" width="15.42578125" style="36" customWidth="1"/>
    <col min="6" max="6" width="14.5703125" style="36" customWidth="1"/>
    <col min="7" max="7" width="17.7109375" style="36" bestFit="1" customWidth="1"/>
    <col min="8" max="8" width="19.5703125" style="36" customWidth="1"/>
    <col min="9" max="16384" width="11.42578125" style="36"/>
  </cols>
  <sheetData>
    <row r="3" spans="2:7">
      <c r="B3" s="236" t="s">
        <v>274</v>
      </c>
      <c r="C3" s="236"/>
      <c r="D3" s="236"/>
      <c r="E3" s="236"/>
      <c r="F3" s="236"/>
      <c r="G3" s="35"/>
    </row>
    <row r="4" spans="2:7">
      <c r="B4" s="388"/>
      <c r="C4" s="388"/>
      <c r="D4" s="388"/>
      <c r="E4" s="388"/>
      <c r="F4" s="230"/>
    </row>
    <row r="5" spans="2:7">
      <c r="B5" s="230"/>
      <c r="C5" s="238"/>
      <c r="D5" s="230"/>
      <c r="E5" s="230"/>
      <c r="F5" s="230"/>
    </row>
    <row r="6" spans="2:7">
      <c r="B6" s="380" t="s">
        <v>275</v>
      </c>
      <c r="C6" s="380"/>
      <c r="D6" s="380"/>
      <c r="E6" s="380"/>
      <c r="F6" s="380"/>
    </row>
    <row r="7" spans="2:7" ht="44.25" customHeight="1">
      <c r="B7" s="93" t="s">
        <v>197</v>
      </c>
      <c r="C7" s="93" t="s">
        <v>276</v>
      </c>
      <c r="D7" s="93" t="s">
        <v>253</v>
      </c>
      <c r="E7" s="93" t="s">
        <v>277</v>
      </c>
      <c r="F7" s="93" t="s">
        <v>278</v>
      </c>
    </row>
    <row r="8" spans="2:7">
      <c r="B8" s="94" t="s">
        <v>68</v>
      </c>
      <c r="C8" s="88">
        <f>+'Balance General'!G62</f>
        <v>2274000000</v>
      </c>
      <c r="D8" s="88">
        <f>+'Balance General'!F62-'Balance General'!G62</f>
        <v>1726000000</v>
      </c>
      <c r="E8" s="95">
        <v>0</v>
      </c>
      <c r="F8" s="88">
        <f t="shared" ref="F8:F15" si="0">SUM(C8:E8)</f>
        <v>4000000000</v>
      </c>
      <c r="G8" s="37"/>
    </row>
    <row r="9" spans="2:7">
      <c r="B9" s="94" t="s">
        <v>417</v>
      </c>
      <c r="C9" s="88">
        <v>0</v>
      </c>
      <c r="D9" s="88">
        <v>0</v>
      </c>
      <c r="E9" s="95">
        <v>0</v>
      </c>
      <c r="F9" s="88">
        <f t="shared" si="0"/>
        <v>0</v>
      </c>
      <c r="G9" s="37"/>
    </row>
    <row r="10" spans="2:7">
      <c r="B10" s="94" t="s">
        <v>547</v>
      </c>
      <c r="C10" s="88">
        <f>+'Balance General'!G63</f>
        <v>1726000000</v>
      </c>
      <c r="D10" s="88">
        <f>+'Balance General'!F63</f>
        <v>600000000</v>
      </c>
      <c r="E10" s="95">
        <f>-C10</f>
        <v>-1726000000</v>
      </c>
      <c r="F10" s="88">
        <f t="shared" si="0"/>
        <v>600000000</v>
      </c>
      <c r="G10" s="37"/>
    </row>
    <row r="11" spans="2:7">
      <c r="B11" s="94" t="s">
        <v>279</v>
      </c>
      <c r="C11" s="88">
        <v>0</v>
      </c>
      <c r="D11" s="95"/>
      <c r="E11" s="89"/>
      <c r="F11" s="88">
        <f t="shared" si="0"/>
        <v>0</v>
      </c>
      <c r="G11" s="37"/>
    </row>
    <row r="12" spans="2:7">
      <c r="B12" s="94" t="s">
        <v>570</v>
      </c>
      <c r="C12" s="88">
        <f>+'Balance General'!F64</f>
        <v>103000000</v>
      </c>
      <c r="D12" s="95"/>
      <c r="E12" s="89"/>
      <c r="F12" s="88">
        <f t="shared" si="0"/>
        <v>103000000</v>
      </c>
      <c r="G12" s="37"/>
    </row>
    <row r="13" spans="2:7">
      <c r="B13" s="94" t="s">
        <v>280</v>
      </c>
      <c r="C13" s="88">
        <v>0</v>
      </c>
      <c r="D13" s="88"/>
      <c r="E13" s="89">
        <v>0</v>
      </c>
      <c r="F13" s="88">
        <f t="shared" si="0"/>
        <v>0</v>
      </c>
      <c r="G13" s="37"/>
    </row>
    <row r="14" spans="2:7" ht="18.75" customHeight="1">
      <c r="B14" s="94" t="s">
        <v>281</v>
      </c>
      <c r="C14" s="88">
        <f>+'Balance General'!G69</f>
        <v>-124627045</v>
      </c>
      <c r="D14" s="96">
        <v>0</v>
      </c>
      <c r="E14" s="88">
        <f>+C15</f>
        <v>-741827815.030002</v>
      </c>
      <c r="F14" s="88">
        <f t="shared" si="0"/>
        <v>-866454860.030002</v>
      </c>
      <c r="G14" s="37"/>
    </row>
    <row r="15" spans="2:7">
      <c r="B15" s="94" t="s">
        <v>282</v>
      </c>
      <c r="C15" s="96">
        <f>+'Balance General'!G70</f>
        <v>-741827815.030002</v>
      </c>
      <c r="D15" s="88">
        <f>-C15</f>
        <v>741827815.030002</v>
      </c>
      <c r="E15" s="88">
        <f>+'Balance General'!F70</f>
        <v>-723788857.22999954</v>
      </c>
      <c r="F15" s="88">
        <f t="shared" si="0"/>
        <v>-723788857.22999954</v>
      </c>
      <c r="G15" s="37"/>
    </row>
    <row r="16" spans="2:7">
      <c r="B16" s="90" t="s">
        <v>283</v>
      </c>
      <c r="C16" s="91">
        <f>SUM(C8:C15)</f>
        <v>3236545139.9699979</v>
      </c>
      <c r="D16" s="91">
        <f>SUM(D8:D15)</f>
        <v>3067827815.0300021</v>
      </c>
      <c r="E16" s="91">
        <f>SUM(E8:E15)</f>
        <v>-3191616672.2600017</v>
      </c>
      <c r="F16" s="91">
        <f>SUM(F8:F15)</f>
        <v>3112756282.7399983</v>
      </c>
      <c r="G16" s="37"/>
    </row>
    <row r="18" spans="2:6">
      <c r="B18" s="234" t="s">
        <v>284</v>
      </c>
      <c r="C18" s="230"/>
      <c r="D18" s="230"/>
      <c r="E18" s="230"/>
      <c r="F18" s="230"/>
    </row>
    <row r="19" spans="2:6">
      <c r="B19" s="231" t="s">
        <v>445</v>
      </c>
      <c r="C19" s="230"/>
      <c r="D19" s="230"/>
      <c r="E19" s="230"/>
      <c r="F19" s="230"/>
    </row>
    <row r="20" spans="2:6">
      <c r="B20" s="230"/>
      <c r="C20" s="230"/>
      <c r="D20" s="230"/>
      <c r="E20" s="230"/>
      <c r="F20" s="230"/>
    </row>
    <row r="21" spans="2:6">
      <c r="B21" s="380" t="s">
        <v>285</v>
      </c>
      <c r="C21" s="380"/>
      <c r="D21" s="380"/>
      <c r="E21" s="380"/>
      <c r="F21" s="380"/>
    </row>
    <row r="22" spans="2:6">
      <c r="B22" s="234" t="s">
        <v>286</v>
      </c>
      <c r="C22" s="230"/>
      <c r="D22" s="230"/>
      <c r="E22" s="230"/>
      <c r="F22" s="230"/>
    </row>
    <row r="23" spans="2:6">
      <c r="B23" s="232"/>
      <c r="C23" s="230"/>
      <c r="D23" s="230"/>
      <c r="E23" s="230"/>
      <c r="F23" s="230"/>
    </row>
    <row r="24" spans="2:6">
      <c r="B24" s="262"/>
      <c r="C24" s="230"/>
      <c r="D24" s="230"/>
      <c r="E24" s="230"/>
      <c r="F24" s="230"/>
    </row>
    <row r="25" spans="2:6">
      <c r="C25" s="230"/>
      <c r="D25" s="230"/>
      <c r="E25" s="230"/>
      <c r="F25" s="230"/>
    </row>
    <row r="26" spans="2:6">
      <c r="B26" s="232" t="s">
        <v>209</v>
      </c>
      <c r="C26" s="230"/>
      <c r="D26" s="230"/>
      <c r="E26" s="230"/>
      <c r="F26" s="230"/>
    </row>
    <row r="27" spans="2:6">
      <c r="B27" s="383" t="s">
        <v>197</v>
      </c>
      <c r="C27" s="98" t="s">
        <v>287</v>
      </c>
      <c r="D27" s="98" t="s">
        <v>289</v>
      </c>
    </row>
    <row r="28" spans="2:6">
      <c r="B28" s="383"/>
      <c r="C28" s="98" t="s">
        <v>288</v>
      </c>
      <c r="D28" s="98" t="s">
        <v>290</v>
      </c>
    </row>
    <row r="29" spans="2:6">
      <c r="B29" s="99" t="s">
        <v>566</v>
      </c>
      <c r="C29" s="73">
        <v>19243075</v>
      </c>
      <c r="D29" s="73">
        <v>13369863</v>
      </c>
      <c r="E29" s="65"/>
      <c r="F29" s="38"/>
    </row>
    <row r="30" spans="2:6">
      <c r="B30" s="99" t="s">
        <v>565</v>
      </c>
      <c r="C30" s="73">
        <v>224859675.88999999</v>
      </c>
      <c r="D30" s="73">
        <v>74946559.299999997</v>
      </c>
      <c r="F30" s="38"/>
    </row>
    <row r="31" spans="2:6">
      <c r="B31" s="99" t="s">
        <v>568</v>
      </c>
      <c r="C31" s="73">
        <v>18491355.120000001</v>
      </c>
      <c r="D31" s="73">
        <v>8442868.9800000004</v>
      </c>
      <c r="E31" s="65"/>
      <c r="F31" s="38"/>
    </row>
    <row r="32" spans="2:6">
      <c r="B32" s="99" t="s">
        <v>549</v>
      </c>
      <c r="C32" s="73">
        <v>15372440.02</v>
      </c>
      <c r="D32" s="73">
        <v>10806427.98</v>
      </c>
      <c r="E32" s="65"/>
      <c r="F32" s="38"/>
    </row>
    <row r="33" spans="2:6">
      <c r="B33" s="99" t="s">
        <v>567</v>
      </c>
      <c r="C33" s="73">
        <v>2780002</v>
      </c>
      <c r="D33" s="73">
        <v>9146772.7300000004</v>
      </c>
      <c r="E33" s="65"/>
      <c r="F33" s="38"/>
    </row>
    <row r="34" spans="2:6">
      <c r="B34" s="99" t="s">
        <v>375</v>
      </c>
      <c r="C34" s="73">
        <v>0</v>
      </c>
      <c r="D34" s="73">
        <v>0</v>
      </c>
      <c r="F34" s="38"/>
    </row>
    <row r="35" spans="2:6">
      <c r="B35" s="99" t="s">
        <v>374</v>
      </c>
      <c r="C35" s="73">
        <v>29065797.780000001</v>
      </c>
      <c r="D35" s="73">
        <v>0</v>
      </c>
      <c r="F35" s="38"/>
    </row>
    <row r="36" spans="2:6">
      <c r="B36" s="99" t="s">
        <v>291</v>
      </c>
      <c r="C36" s="73">
        <v>2253932.08</v>
      </c>
      <c r="D36" s="73">
        <v>2457014.94</v>
      </c>
      <c r="F36" s="38"/>
    </row>
    <row r="37" spans="2:6">
      <c r="B37" s="101" t="s">
        <v>232</v>
      </c>
      <c r="C37" s="100">
        <f>SUM(C29:C36)</f>
        <v>312066277.88999993</v>
      </c>
      <c r="D37" s="100">
        <f>SUM(D29:D36)</f>
        <v>119169506.93000001</v>
      </c>
      <c r="F37" s="39"/>
    </row>
    <row r="40" spans="2:6">
      <c r="B40" s="234" t="s">
        <v>292</v>
      </c>
    </row>
    <row r="41" spans="2:6">
      <c r="B41" s="229" t="s">
        <v>293</v>
      </c>
    </row>
    <row r="42" spans="2:6">
      <c r="B42" s="231" t="s">
        <v>209</v>
      </c>
    </row>
    <row r="43" spans="2:6">
      <c r="B43" s="358" t="s">
        <v>271</v>
      </c>
      <c r="C43" s="93" t="s">
        <v>294</v>
      </c>
      <c r="D43" s="102" t="s">
        <v>299</v>
      </c>
    </row>
    <row r="44" spans="2:6">
      <c r="B44" s="358"/>
      <c r="C44" s="93" t="s">
        <v>180</v>
      </c>
      <c r="D44" s="102" t="s">
        <v>295</v>
      </c>
    </row>
    <row r="45" spans="2:6">
      <c r="B45" s="103" t="s">
        <v>296</v>
      </c>
      <c r="C45" s="95">
        <v>167935519.97</v>
      </c>
      <c r="D45" s="95">
        <v>58995425.310000002</v>
      </c>
      <c r="F45" s="30"/>
    </row>
    <row r="46" spans="2:6">
      <c r="B46" s="103" t="s">
        <v>344</v>
      </c>
      <c r="C46" s="95">
        <v>13139801.98</v>
      </c>
      <c r="D46" s="95">
        <v>2690396.73</v>
      </c>
      <c r="F46" s="30"/>
    </row>
    <row r="47" spans="2:6">
      <c r="B47" s="103" t="s">
        <v>297</v>
      </c>
      <c r="C47" s="95">
        <v>44280000</v>
      </c>
      <c r="D47" s="95">
        <v>41388000</v>
      </c>
      <c r="F47" s="30"/>
    </row>
    <row r="48" spans="2:6">
      <c r="B48" s="103" t="s">
        <v>298</v>
      </c>
      <c r="C48" s="95">
        <v>10559949</v>
      </c>
      <c r="D48" s="95">
        <v>4078715</v>
      </c>
      <c r="F48" s="30"/>
    </row>
    <row r="49" spans="2:7">
      <c r="B49" s="104" t="s">
        <v>283</v>
      </c>
      <c r="C49" s="105">
        <f>SUM(C45:C48)</f>
        <v>235915270.94999999</v>
      </c>
      <c r="D49" s="105">
        <f>SUM(D45:D48)</f>
        <v>107152537.03999999</v>
      </c>
      <c r="F49" s="32"/>
    </row>
    <row r="51" spans="2:7">
      <c r="B51" s="229" t="s">
        <v>300</v>
      </c>
    </row>
    <row r="52" spans="2:7">
      <c r="B52" s="231" t="s">
        <v>209</v>
      </c>
    </row>
    <row r="53" spans="2:7">
      <c r="B53" s="358" t="s">
        <v>271</v>
      </c>
      <c r="C53" s="93" t="s">
        <v>294</v>
      </c>
      <c r="D53" s="102" t="s">
        <v>299</v>
      </c>
    </row>
    <row r="54" spans="2:7">
      <c r="B54" s="358"/>
      <c r="C54" s="93" t="s">
        <v>180</v>
      </c>
      <c r="D54" s="102" t="s">
        <v>295</v>
      </c>
    </row>
    <row r="55" spans="2:7">
      <c r="B55" s="103" t="s">
        <v>301</v>
      </c>
      <c r="C55" s="95">
        <f>4041124.92+4205</f>
        <v>4045329.92</v>
      </c>
      <c r="D55" s="95">
        <v>2989002.42</v>
      </c>
    </row>
    <row r="56" spans="2:7">
      <c r="B56" s="103" t="s">
        <v>573</v>
      </c>
      <c r="C56" s="95">
        <v>-15474799.939999999</v>
      </c>
      <c r="D56" s="95">
        <v>31016748.690000001</v>
      </c>
    </row>
    <row r="57" spans="2:7">
      <c r="B57" s="103" t="s">
        <v>574</v>
      </c>
      <c r="C57" s="95">
        <v>110797774.59</v>
      </c>
      <c r="D57" s="95">
        <v>8841826.8200000003</v>
      </c>
    </row>
    <row r="58" spans="2:7">
      <c r="B58" s="103" t="s">
        <v>311</v>
      </c>
      <c r="C58" s="95">
        <v>1401591.8</v>
      </c>
      <c r="D58" s="95">
        <v>1776055.44</v>
      </c>
    </row>
    <row r="59" spans="2:7">
      <c r="B59" s="104" t="s">
        <v>283</v>
      </c>
      <c r="C59" s="105">
        <f>SUM(C55:C58)</f>
        <v>100769896.37</v>
      </c>
      <c r="D59" s="105">
        <f>SUM(D55:D58)</f>
        <v>44623633.369999997</v>
      </c>
    </row>
    <row r="62" spans="2:7">
      <c r="B62" s="229" t="s">
        <v>302</v>
      </c>
    </row>
    <row r="63" spans="2:7">
      <c r="B63" s="231" t="s">
        <v>209</v>
      </c>
      <c r="G63" s="63"/>
    </row>
    <row r="64" spans="2:7">
      <c r="B64" s="358" t="s">
        <v>271</v>
      </c>
      <c r="C64" s="93" t="s">
        <v>294</v>
      </c>
      <c r="D64" s="102" t="s">
        <v>299</v>
      </c>
      <c r="G64" s="63"/>
    </row>
    <row r="65" spans="2:7">
      <c r="B65" s="358"/>
      <c r="C65" s="93" t="s">
        <v>180</v>
      </c>
      <c r="D65" s="102" t="s">
        <v>295</v>
      </c>
      <c r="G65" s="63"/>
    </row>
    <row r="66" spans="2:7">
      <c r="B66" s="99" t="s">
        <v>390</v>
      </c>
      <c r="C66" s="73">
        <v>0</v>
      </c>
      <c r="D66" s="73">
        <v>0</v>
      </c>
      <c r="G66" s="63"/>
    </row>
    <row r="67" spans="2:7">
      <c r="B67" s="99" t="s">
        <v>303</v>
      </c>
      <c r="C67" s="73">
        <v>50516400</v>
      </c>
      <c r="D67" s="73">
        <v>35691960.460000001</v>
      </c>
      <c r="G67" s="63"/>
    </row>
    <row r="68" spans="2:7">
      <c r="B68" s="99" t="s">
        <v>304</v>
      </c>
      <c r="C68" s="73">
        <v>26236858.670000002</v>
      </c>
      <c r="D68" s="73">
        <v>18819364.600000001</v>
      </c>
      <c r="G68" s="63"/>
    </row>
    <row r="69" spans="2:7">
      <c r="B69" s="99" t="s">
        <v>305</v>
      </c>
      <c r="C69" s="73">
        <v>0</v>
      </c>
      <c r="D69" s="73">
        <v>0</v>
      </c>
      <c r="G69" s="63"/>
    </row>
    <row r="70" spans="2:7">
      <c r="B70" s="99" t="s">
        <v>306</v>
      </c>
      <c r="C70" s="73">
        <v>0</v>
      </c>
      <c r="D70" s="73">
        <v>0</v>
      </c>
    </row>
    <row r="71" spans="2:7">
      <c r="B71" s="99" t="s">
        <v>550</v>
      </c>
      <c r="C71" s="73">
        <v>38636363.619999997</v>
      </c>
      <c r="D71" s="73">
        <v>27272727.300000001</v>
      </c>
    </row>
    <row r="72" spans="2:7">
      <c r="B72" s="99" t="s">
        <v>307</v>
      </c>
      <c r="C72" s="73">
        <v>512727272.75999999</v>
      </c>
      <c r="D72" s="73">
        <v>512727272.75999999</v>
      </c>
    </row>
    <row r="73" spans="2:7">
      <c r="B73" s="99" t="s">
        <v>308</v>
      </c>
      <c r="C73" s="73">
        <v>184646120.69999999</v>
      </c>
      <c r="D73" s="73">
        <v>200820342.75</v>
      </c>
    </row>
    <row r="74" spans="2:7">
      <c r="B74" s="99" t="s">
        <v>438</v>
      </c>
      <c r="C74" s="73"/>
      <c r="D74" s="73"/>
    </row>
    <row r="75" spans="2:7">
      <c r="B75" s="99" t="s">
        <v>309</v>
      </c>
      <c r="C75" s="73"/>
      <c r="D75" s="73"/>
    </row>
    <row r="76" spans="2:7">
      <c r="B76" s="99" t="s">
        <v>347</v>
      </c>
      <c r="C76" s="73"/>
      <c r="D76" s="73">
        <v>200000</v>
      </c>
      <c r="F76" s="66"/>
    </row>
    <row r="77" spans="2:7">
      <c r="B77" s="99" t="s">
        <v>310</v>
      </c>
      <c r="C77" s="73">
        <v>78413115.659999996</v>
      </c>
      <c r="D77" s="73">
        <v>86695441.349999994</v>
      </c>
    </row>
    <row r="78" spans="2:7">
      <c r="B78" s="99" t="s">
        <v>376</v>
      </c>
      <c r="C78" s="73">
        <v>12025915.51</v>
      </c>
      <c r="D78" s="73">
        <v>11394830.470000001</v>
      </c>
    </row>
    <row r="79" spans="2:7">
      <c r="B79" s="99" t="s">
        <v>312</v>
      </c>
      <c r="C79" s="73">
        <v>25873435</v>
      </c>
      <c r="D79" s="73">
        <v>5819539.5700000003</v>
      </c>
    </row>
    <row r="80" spans="2:7">
      <c r="B80" s="99" t="s">
        <v>313</v>
      </c>
      <c r="C80" s="73">
        <v>189302</v>
      </c>
      <c r="D80" s="73">
        <v>319942</v>
      </c>
    </row>
    <row r="81" spans="2:4">
      <c r="B81" s="99" t="s">
        <v>314</v>
      </c>
      <c r="C81" s="73">
        <v>12166229.960000001</v>
      </c>
      <c r="D81" s="73">
        <v>5035077.21</v>
      </c>
    </row>
    <row r="82" spans="2:4">
      <c r="B82" s="99" t="s">
        <v>551</v>
      </c>
      <c r="C82" s="73">
        <v>3741022</v>
      </c>
      <c r="D82" s="73">
        <v>7717946</v>
      </c>
    </row>
    <row r="83" spans="2:4">
      <c r="B83" s="99" t="s">
        <v>377</v>
      </c>
      <c r="C83" s="73">
        <v>0</v>
      </c>
      <c r="D83" s="73"/>
    </row>
    <row r="84" spans="2:4">
      <c r="B84" s="99" t="s">
        <v>346</v>
      </c>
      <c r="C84" s="73">
        <v>4681818.1900000004</v>
      </c>
      <c r="D84" s="73"/>
    </row>
    <row r="85" spans="2:4">
      <c r="B85" s="99" t="s">
        <v>315</v>
      </c>
      <c r="C85" s="73">
        <v>11261460</v>
      </c>
      <c r="D85" s="73">
        <v>20513899</v>
      </c>
    </row>
    <row r="86" spans="2:4">
      <c r="B86" s="99" t="s">
        <v>316</v>
      </c>
      <c r="C86" s="73">
        <v>0</v>
      </c>
      <c r="D86" s="73">
        <v>0</v>
      </c>
    </row>
    <row r="87" spans="2:4">
      <c r="B87" s="99" t="s">
        <v>317</v>
      </c>
      <c r="C87" s="73">
        <v>0</v>
      </c>
      <c r="D87" s="73"/>
    </row>
    <row r="88" spans="2:4">
      <c r="B88" s="99" t="s">
        <v>318</v>
      </c>
      <c r="C88" s="73">
        <v>1440909.1</v>
      </c>
      <c r="D88" s="73">
        <f>3667999.99+14100000+840909.09</f>
        <v>18608909.080000002</v>
      </c>
    </row>
    <row r="89" spans="2:4">
      <c r="B89" s="99" t="s">
        <v>319</v>
      </c>
      <c r="C89" s="73">
        <v>0</v>
      </c>
      <c r="D89" s="73">
        <v>0</v>
      </c>
    </row>
    <row r="90" spans="2:4">
      <c r="B90" s="101" t="s">
        <v>283</v>
      </c>
      <c r="C90" s="106">
        <f>SUM(C66:C89)</f>
        <v>962556223.17000008</v>
      </c>
      <c r="D90" s="106">
        <f>SUM(D66:D89)</f>
        <v>951637252.55000019</v>
      </c>
    </row>
    <row r="91" spans="2:4">
      <c r="B91" s="31"/>
      <c r="C91" s="24"/>
      <c r="D91" s="24"/>
    </row>
    <row r="92" spans="2:4">
      <c r="B92" s="31"/>
      <c r="C92" s="187"/>
      <c r="D92" s="24"/>
    </row>
    <row r="93" spans="2:4">
      <c r="B93" s="31"/>
      <c r="C93" s="24"/>
      <c r="D93" s="24"/>
    </row>
    <row r="94" spans="2:4">
      <c r="B94" s="31"/>
      <c r="C94" s="24"/>
      <c r="D94" s="24"/>
    </row>
  </sheetData>
  <mergeCells count="7">
    <mergeCell ref="B53:B54"/>
    <mergeCell ref="B64:B65"/>
    <mergeCell ref="B4:E4"/>
    <mergeCell ref="B6:F6"/>
    <mergeCell ref="B21:F21"/>
    <mergeCell ref="B27:B28"/>
    <mergeCell ref="B43:B44"/>
  </mergeCells>
  <pageMargins left="0.70866141732283472" right="0.70866141732283472" top="1.3385826771653544" bottom="0.74803149606299213" header="0.31496062992125984" footer="0.31496062992125984"/>
  <pageSetup paperSize="9" scale="6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4" tint="-0.249977111117893"/>
    <pageSetUpPr fitToPage="1"/>
  </sheetPr>
  <dimension ref="B3:F39"/>
  <sheetViews>
    <sheetView showGridLines="0" topLeftCell="A17" zoomScale="102" zoomScaleNormal="102" workbookViewId="0">
      <selection activeCell="C33" sqref="C33"/>
    </sheetView>
  </sheetViews>
  <sheetFormatPr baseColWidth="10" defaultColWidth="10.85546875" defaultRowHeight="15"/>
  <cols>
    <col min="1" max="1" width="4.7109375" customWidth="1"/>
    <col min="2" max="2" width="32.28515625" customWidth="1"/>
    <col min="3" max="3" width="20.5703125" customWidth="1"/>
    <col min="4" max="4" width="23" customWidth="1"/>
    <col min="5" max="5" width="16.140625" customWidth="1"/>
    <col min="8" max="8" width="16.5703125" customWidth="1"/>
    <col min="9" max="9" width="15.5703125" customWidth="1"/>
  </cols>
  <sheetData>
    <row r="3" spans="2:6">
      <c r="B3" s="389" t="s">
        <v>320</v>
      </c>
      <c r="C3" s="389"/>
      <c r="D3" s="389"/>
      <c r="E3" s="389"/>
      <c r="F3" s="389"/>
    </row>
    <row r="4" spans="2:6">
      <c r="B4" s="388"/>
      <c r="C4" s="388"/>
      <c r="D4" s="388"/>
      <c r="E4" s="388"/>
      <c r="F4" s="388"/>
    </row>
    <row r="5" spans="2:6">
      <c r="B5" s="237" t="s">
        <v>482</v>
      </c>
      <c r="C5" s="237"/>
      <c r="D5" s="237"/>
      <c r="E5" s="236"/>
      <c r="F5" s="230"/>
    </row>
    <row r="6" spans="2:6">
      <c r="B6" s="207"/>
      <c r="C6" s="207"/>
      <c r="D6" s="207"/>
      <c r="E6" s="75"/>
    </row>
    <row r="7" spans="2:6" ht="25.15" customHeight="1">
      <c r="B7" s="208" t="s">
        <v>271</v>
      </c>
      <c r="C7" s="209" t="s">
        <v>261</v>
      </c>
      <c r="D7" s="209" t="s">
        <v>321</v>
      </c>
    </row>
    <row r="8" spans="2:6">
      <c r="B8" s="210" t="s">
        <v>103</v>
      </c>
      <c r="C8" s="211"/>
      <c r="D8" s="211">
        <v>2820900.45</v>
      </c>
    </row>
    <row r="9" spans="2:6">
      <c r="B9" s="210" t="s">
        <v>533</v>
      </c>
      <c r="C9" s="211">
        <v>99869644.960000008</v>
      </c>
      <c r="D9" s="211">
        <v>30861788.390000001</v>
      </c>
    </row>
    <row r="10" spans="2:6">
      <c r="B10" s="210" t="s">
        <v>571</v>
      </c>
      <c r="C10" s="211">
        <v>344100</v>
      </c>
      <c r="D10" s="211">
        <v>21267824</v>
      </c>
    </row>
    <row r="11" spans="2:6">
      <c r="B11" s="210"/>
      <c r="C11" s="211"/>
      <c r="D11" s="211"/>
    </row>
    <row r="12" spans="2:6">
      <c r="B12" s="210"/>
      <c r="C12" s="211"/>
      <c r="D12" s="211"/>
    </row>
    <row r="13" spans="2:6">
      <c r="B13" s="212" t="s">
        <v>322</v>
      </c>
      <c r="C13" s="213">
        <f>SUM(C8:C12)</f>
        <v>100213744.96000001</v>
      </c>
      <c r="D13" s="213">
        <f>SUM(D8:D12)</f>
        <v>54950512.840000004</v>
      </c>
    </row>
    <row r="14" spans="2:6">
      <c r="B14" s="40"/>
      <c r="C14" s="40"/>
      <c r="D14" s="40"/>
    </row>
    <row r="15" spans="2:6">
      <c r="B15" s="198" t="s">
        <v>442</v>
      </c>
      <c r="C15" s="40"/>
      <c r="D15" s="40"/>
    </row>
    <row r="16" spans="2:6" ht="30">
      <c r="B16" s="208" t="s">
        <v>271</v>
      </c>
      <c r="C16" s="209" t="s">
        <v>261</v>
      </c>
      <c r="D16" s="209" t="s">
        <v>321</v>
      </c>
    </row>
    <row r="17" spans="2:6">
      <c r="B17" s="214" t="s">
        <v>441</v>
      </c>
      <c r="C17" s="215">
        <v>0</v>
      </c>
      <c r="D17" s="215"/>
    </row>
    <row r="18" spans="2:6">
      <c r="B18" s="212" t="s">
        <v>322</v>
      </c>
      <c r="C18" s="216">
        <v>0</v>
      </c>
      <c r="D18" s="216">
        <v>0</v>
      </c>
    </row>
    <row r="20" spans="2:6">
      <c r="B20" s="234" t="s">
        <v>323</v>
      </c>
      <c r="C20" s="230"/>
      <c r="D20" s="230"/>
      <c r="E20" s="230"/>
      <c r="F20" s="230"/>
    </row>
    <row r="21" spans="2:6">
      <c r="B21" s="388" t="s">
        <v>209</v>
      </c>
      <c r="C21" s="388"/>
      <c r="D21" s="388"/>
      <c r="E21" s="388"/>
      <c r="F21" s="388"/>
    </row>
    <row r="22" spans="2:6">
      <c r="B22" s="261"/>
    </row>
    <row r="23" spans="2:6">
      <c r="B23" s="229" t="s">
        <v>483</v>
      </c>
    </row>
    <row r="24" spans="2:6" ht="30">
      <c r="B24" s="82" t="s">
        <v>271</v>
      </c>
      <c r="C24" s="83" t="s">
        <v>261</v>
      </c>
      <c r="D24" s="83" t="s">
        <v>321</v>
      </c>
    </row>
    <row r="25" spans="2:6">
      <c r="B25" s="78" t="s">
        <v>391</v>
      </c>
      <c r="C25" s="79">
        <v>19604.849999999999</v>
      </c>
      <c r="D25" s="79">
        <v>17365.89</v>
      </c>
    </row>
    <row r="26" spans="2:6">
      <c r="B26" s="78" t="s">
        <v>436</v>
      </c>
      <c r="C26" s="79">
        <v>4915745.18</v>
      </c>
      <c r="D26" s="79">
        <v>22293396.879999999</v>
      </c>
    </row>
    <row r="27" spans="2:6">
      <c r="B27" s="78" t="s">
        <v>437</v>
      </c>
      <c r="C27" s="79">
        <v>177658245.72999999</v>
      </c>
      <c r="D27" s="79">
        <v>145331423.41999999</v>
      </c>
    </row>
    <row r="28" spans="2:6">
      <c r="B28" s="78" t="s">
        <v>532</v>
      </c>
      <c r="C28" s="79">
        <v>84048201.790000007</v>
      </c>
      <c r="D28" s="79">
        <v>80924665.239999995</v>
      </c>
    </row>
    <row r="29" spans="2:6">
      <c r="B29" s="80" t="s">
        <v>322</v>
      </c>
      <c r="C29" s="81">
        <f>SUM(C25:C28)</f>
        <v>266641797.55000001</v>
      </c>
      <c r="D29" s="81">
        <f>SUM(D25:D28)</f>
        <v>248566851.43000001</v>
      </c>
    </row>
    <row r="31" spans="2:6">
      <c r="B31" s="229" t="s">
        <v>484</v>
      </c>
    </row>
    <row r="32" spans="2:6" ht="25.5">
      <c r="B32" s="92" t="s">
        <v>271</v>
      </c>
      <c r="C32" s="93" t="s">
        <v>261</v>
      </c>
      <c r="D32" s="93" t="s">
        <v>321</v>
      </c>
    </row>
    <row r="33" spans="2:4">
      <c r="B33" s="87" t="s">
        <v>519</v>
      </c>
      <c r="C33" s="88">
        <v>205947928.78999999</v>
      </c>
      <c r="D33" s="88">
        <v>40635366.5</v>
      </c>
    </row>
    <row r="34" spans="2:4">
      <c r="B34" s="87"/>
      <c r="C34" s="88"/>
      <c r="D34" s="89"/>
    </row>
    <row r="35" spans="2:4">
      <c r="B35" s="87"/>
      <c r="C35" s="89"/>
      <c r="D35" s="89"/>
    </row>
    <row r="36" spans="2:4">
      <c r="B36" s="90" t="s">
        <v>322</v>
      </c>
      <c r="C36" s="91">
        <f>SUM(C33:C35)</f>
        <v>205947928.78999999</v>
      </c>
      <c r="D36" s="91">
        <f>SUM(D33:D35)</f>
        <v>40635366.5</v>
      </c>
    </row>
    <row r="38" spans="2:4">
      <c r="B38" s="229" t="s">
        <v>324</v>
      </c>
    </row>
    <row r="39" spans="2:4">
      <c r="B39" s="231" t="s">
        <v>250</v>
      </c>
    </row>
  </sheetData>
  <mergeCells count="3">
    <mergeCell ref="B3:F3"/>
    <mergeCell ref="B4:F4"/>
    <mergeCell ref="B21:F21"/>
  </mergeCells>
  <pageMargins left="0.70866141732283472" right="0.70866141732283472" top="1.1417322834645669" bottom="0.74803149606299213" header="0.31496062992125984" footer="0.31496062992125984"/>
  <pageSetup scale="8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tint="-0.249977111117893"/>
    <pageSetUpPr fitToPage="1"/>
  </sheetPr>
  <dimension ref="B2:E38"/>
  <sheetViews>
    <sheetView showGridLines="0" topLeftCell="A10" zoomScale="99" zoomScaleNormal="99" workbookViewId="0">
      <selection activeCell="C39" sqref="C39"/>
    </sheetView>
  </sheetViews>
  <sheetFormatPr baseColWidth="10" defaultColWidth="10.85546875" defaultRowHeight="15"/>
  <cols>
    <col min="1" max="1" width="5" customWidth="1"/>
    <col min="2" max="2" width="3.140625" style="151" customWidth="1"/>
    <col min="3" max="3" width="92.5703125" customWidth="1"/>
    <col min="5" max="5" width="14.28515625" customWidth="1"/>
  </cols>
  <sheetData>
    <row r="2" spans="2:5" ht="35.25" customHeight="1">
      <c r="B2" s="15" t="s">
        <v>325</v>
      </c>
      <c r="C2" s="389" t="s">
        <v>326</v>
      </c>
      <c r="D2" s="389"/>
      <c r="E2" s="389"/>
    </row>
    <row r="3" spans="2:5">
      <c r="C3" s="380" t="s">
        <v>327</v>
      </c>
      <c r="D3" s="380"/>
      <c r="E3" s="380"/>
    </row>
    <row r="4" spans="2:5">
      <c r="C4" s="388" t="s">
        <v>445</v>
      </c>
      <c r="D4" s="388"/>
      <c r="E4" s="388"/>
    </row>
    <row r="5" spans="2:5">
      <c r="C5" s="230"/>
      <c r="D5" s="230"/>
      <c r="E5" s="230"/>
    </row>
    <row r="6" spans="2:5">
      <c r="C6" s="380" t="s">
        <v>328</v>
      </c>
      <c r="D6" s="380"/>
      <c r="E6" s="380"/>
    </row>
    <row r="7" spans="2:5">
      <c r="C7" s="388" t="s">
        <v>445</v>
      </c>
      <c r="D7" s="388"/>
      <c r="E7" s="230"/>
    </row>
    <row r="8" spans="2:5" ht="33" customHeight="1">
      <c r="C8" s="389" t="s">
        <v>481</v>
      </c>
      <c r="D8" s="389"/>
      <c r="E8" s="389"/>
    </row>
    <row r="10" spans="2:5">
      <c r="C10" s="77" t="s">
        <v>329</v>
      </c>
    </row>
    <row r="11" spans="2:5">
      <c r="C11" s="285" t="s">
        <v>582</v>
      </c>
    </row>
    <row r="12" spans="2:5">
      <c r="C12" s="285" t="s">
        <v>583</v>
      </c>
    </row>
    <row r="13" spans="2:5">
      <c r="C13" s="285" t="s">
        <v>584</v>
      </c>
    </row>
    <row r="14" spans="2:5">
      <c r="C14" s="285" t="s">
        <v>585</v>
      </c>
    </row>
    <row r="15" spans="2:5">
      <c r="C15" s="285" t="s">
        <v>586</v>
      </c>
    </row>
    <row r="16" spans="2:5">
      <c r="C16" s="285" t="s">
        <v>587</v>
      </c>
    </row>
    <row r="17" spans="2:5">
      <c r="C17" s="285" t="s">
        <v>588</v>
      </c>
    </row>
    <row r="18" spans="2:5">
      <c r="C18" s="285" t="s">
        <v>589</v>
      </c>
    </row>
    <row r="19" spans="2:5">
      <c r="C19" s="285" t="s">
        <v>590</v>
      </c>
    </row>
    <row r="21" spans="2:5">
      <c r="B21" s="15" t="s">
        <v>372</v>
      </c>
      <c r="C21" s="233" t="s">
        <v>330</v>
      </c>
      <c r="D21" s="230"/>
      <c r="E21" s="230"/>
    </row>
    <row r="22" spans="2:5" ht="32.25" customHeight="1">
      <c r="C22" s="394" t="s">
        <v>363</v>
      </c>
      <c r="D22" s="394"/>
      <c r="E22" s="394"/>
    </row>
    <row r="23" spans="2:5">
      <c r="C23" s="230"/>
      <c r="D23" s="230"/>
      <c r="E23" s="230"/>
    </row>
    <row r="24" spans="2:5">
      <c r="B24" s="152" t="s">
        <v>331</v>
      </c>
      <c r="C24" s="234" t="s">
        <v>332</v>
      </c>
      <c r="D24" s="230"/>
      <c r="E24" s="230"/>
    </row>
    <row r="25" spans="2:5">
      <c r="C25" s="235" t="s">
        <v>362</v>
      </c>
      <c r="D25" s="230"/>
      <c r="E25" s="230"/>
    </row>
    <row r="26" spans="2:5">
      <c r="C26" s="230"/>
      <c r="D26" s="230"/>
      <c r="E26" s="230"/>
    </row>
    <row r="27" spans="2:5">
      <c r="B27" s="15" t="s">
        <v>373</v>
      </c>
      <c r="C27" s="229" t="s">
        <v>333</v>
      </c>
      <c r="D27" s="230"/>
      <c r="E27" s="230"/>
    </row>
    <row r="28" spans="2:5">
      <c r="C28" s="231" t="s">
        <v>445</v>
      </c>
      <c r="D28" s="230"/>
      <c r="E28" s="230"/>
    </row>
    <row r="29" spans="2:5">
      <c r="C29" s="230"/>
      <c r="D29" s="230"/>
      <c r="E29" s="230"/>
    </row>
    <row r="30" spans="2:5">
      <c r="B30" s="15" t="s">
        <v>334</v>
      </c>
      <c r="C30" s="236" t="s">
        <v>335</v>
      </c>
      <c r="D30" s="230"/>
      <c r="E30" s="230"/>
    </row>
    <row r="31" spans="2:5">
      <c r="C31" s="231" t="s">
        <v>445</v>
      </c>
      <c r="D31" s="230"/>
      <c r="E31" s="230"/>
    </row>
    <row r="32" spans="2:5">
      <c r="C32" s="230"/>
      <c r="D32" s="230"/>
      <c r="E32" s="230"/>
    </row>
    <row r="33" spans="2:5">
      <c r="B33" s="15" t="s">
        <v>336</v>
      </c>
      <c r="C33" s="229" t="s">
        <v>337</v>
      </c>
      <c r="D33" s="230"/>
      <c r="E33" s="230"/>
    </row>
    <row r="34" spans="2:5">
      <c r="C34" s="235" t="s">
        <v>361</v>
      </c>
      <c r="D34" s="230"/>
      <c r="E34" s="230"/>
    </row>
    <row r="36" spans="2:5">
      <c r="C36" s="189"/>
    </row>
    <row r="37" spans="2:5">
      <c r="C37" s="190"/>
    </row>
    <row r="38" spans="2:5">
      <c r="C38" s="191"/>
    </row>
  </sheetData>
  <mergeCells count="7">
    <mergeCell ref="C22:E22"/>
    <mergeCell ref="C8:E8"/>
    <mergeCell ref="C2:E2"/>
    <mergeCell ref="C3:E3"/>
    <mergeCell ref="C4:E4"/>
    <mergeCell ref="C6:E6"/>
    <mergeCell ref="C7:D7"/>
  </mergeCells>
  <pageMargins left="0.70866141732283472" right="0.70866141732283472" top="1.3385826771653544" bottom="0.74803149606299213" header="0.31496062992125984" footer="0.31496062992125984"/>
  <pageSetup scale="71" orientation="portrait" r:id="rId1"/>
  <colBreaks count="1" manualBreakCount="1">
    <brk id="2" max="33"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pageSetUpPr fitToPage="1"/>
  </sheetPr>
  <dimension ref="B3:K83"/>
  <sheetViews>
    <sheetView showGridLines="0" tabSelected="1" topLeftCell="A79" zoomScale="102" zoomScaleNormal="102" workbookViewId="0">
      <selection activeCell="J93" sqref="J93"/>
    </sheetView>
  </sheetViews>
  <sheetFormatPr baseColWidth="10" defaultColWidth="10.85546875" defaultRowHeight="15"/>
  <cols>
    <col min="1" max="1" width="3.85546875" customWidth="1"/>
    <col min="2" max="2" width="6.7109375" customWidth="1"/>
    <col min="3" max="3" width="31.28515625" customWidth="1"/>
    <col min="4" max="4" width="51.85546875" bestFit="1" customWidth="1"/>
    <col min="5" max="5" width="10.140625" customWidth="1"/>
    <col min="6" max="7" width="9.7109375" customWidth="1"/>
    <col min="8" max="8" width="10.28515625" customWidth="1"/>
    <col min="9" max="9" width="12.140625" customWidth="1"/>
    <col min="10" max="10" width="11.7109375" bestFit="1" customWidth="1"/>
    <col min="11" max="11" width="14.5703125" customWidth="1"/>
    <col min="12" max="12" width="12.7109375" customWidth="1"/>
    <col min="13" max="13" width="15.140625" customWidth="1"/>
  </cols>
  <sheetData>
    <row r="3" spans="2:9">
      <c r="B3" s="317" t="s">
        <v>0</v>
      </c>
      <c r="C3" s="318"/>
      <c r="D3" s="318"/>
      <c r="E3" s="318"/>
      <c r="F3" s="318"/>
      <c r="G3" s="318"/>
      <c r="H3" s="318"/>
      <c r="I3" s="318"/>
    </row>
    <row r="4" spans="2:9">
      <c r="B4" s="319" t="s">
        <v>579</v>
      </c>
      <c r="C4" s="319"/>
      <c r="D4" s="319"/>
      <c r="E4" s="319"/>
      <c r="F4" s="319"/>
      <c r="G4" s="319"/>
      <c r="H4" s="319"/>
      <c r="I4" s="319"/>
    </row>
    <row r="5" spans="2:9" ht="6.6" customHeight="1">
      <c r="F5" s="321"/>
      <c r="G5" s="321"/>
    </row>
    <row r="6" spans="2:9">
      <c r="B6" s="218" t="s">
        <v>448</v>
      </c>
      <c r="C6" s="218"/>
      <c r="D6" s="218"/>
      <c r="E6" s="218"/>
      <c r="F6" s="218"/>
      <c r="G6" s="222"/>
      <c r="H6" s="222"/>
      <c r="I6" s="222"/>
    </row>
    <row r="7" spans="2:9" ht="6" customHeight="1">
      <c r="B7" s="219"/>
      <c r="C7" s="219"/>
      <c r="D7" s="219"/>
      <c r="E7" s="219"/>
      <c r="F7" s="219"/>
    </row>
    <row r="8" spans="2:9">
      <c r="B8" s="220" t="s">
        <v>449</v>
      </c>
      <c r="C8" s="220"/>
      <c r="D8" s="220" t="s">
        <v>457</v>
      </c>
      <c r="E8" s="219"/>
      <c r="F8" s="219"/>
    </row>
    <row r="9" spans="2:9">
      <c r="B9" s="220" t="s">
        <v>461</v>
      </c>
      <c r="C9" s="220"/>
      <c r="D9" s="220" t="s">
        <v>462</v>
      </c>
      <c r="E9" s="219"/>
      <c r="F9" s="219"/>
    </row>
    <row r="10" spans="2:9">
      <c r="B10" s="220" t="s">
        <v>450</v>
      </c>
      <c r="C10" s="220"/>
      <c r="D10" s="220" t="s">
        <v>463</v>
      </c>
      <c r="E10" s="219"/>
      <c r="F10" s="219"/>
    </row>
    <row r="11" spans="2:9">
      <c r="B11" s="220" t="s">
        <v>451</v>
      </c>
      <c r="C11" s="220"/>
      <c r="D11" s="323" t="s">
        <v>464</v>
      </c>
      <c r="E11" s="323"/>
      <c r="F11" s="219"/>
    </row>
    <row r="12" spans="2:9">
      <c r="B12" s="220" t="s">
        <v>452</v>
      </c>
      <c r="C12" s="220"/>
      <c r="D12" s="220" t="s">
        <v>460</v>
      </c>
      <c r="E12" s="219"/>
      <c r="F12" s="219"/>
    </row>
    <row r="13" spans="2:9">
      <c r="B13" s="220" t="s">
        <v>453</v>
      </c>
      <c r="C13" s="220"/>
      <c r="D13" s="220" t="s">
        <v>458</v>
      </c>
      <c r="E13" s="219"/>
      <c r="F13" s="219"/>
    </row>
    <row r="14" spans="2:9">
      <c r="B14" s="220" t="s">
        <v>454</v>
      </c>
      <c r="C14" s="220"/>
      <c r="D14" s="220" t="s">
        <v>459</v>
      </c>
      <c r="E14" s="219"/>
      <c r="F14" s="219"/>
    </row>
    <row r="15" spans="2:9">
      <c r="B15" s="220" t="s">
        <v>455</v>
      </c>
      <c r="C15" s="220"/>
      <c r="D15" s="283" t="s">
        <v>552</v>
      </c>
      <c r="E15" s="219"/>
      <c r="F15" s="219"/>
    </row>
    <row r="16" spans="2:9">
      <c r="B16" s="220" t="s">
        <v>456</v>
      </c>
      <c r="C16" s="220"/>
      <c r="D16" s="220" t="s">
        <v>460</v>
      </c>
      <c r="E16" s="219"/>
      <c r="F16" s="219"/>
    </row>
    <row r="17" spans="2:9" ht="8.4499999999999993" customHeight="1">
      <c r="B17" s="219"/>
      <c r="C17" s="219"/>
      <c r="D17" s="219"/>
      <c r="E17" s="219"/>
      <c r="F17" s="219"/>
    </row>
    <row r="18" spans="2:9">
      <c r="B18" s="218" t="s">
        <v>465</v>
      </c>
      <c r="C18" s="218"/>
      <c r="D18" s="218"/>
      <c r="E18" s="218"/>
      <c r="F18" s="218"/>
      <c r="G18" s="222"/>
      <c r="H18" s="222"/>
      <c r="I18" s="222"/>
    </row>
    <row r="19" spans="2:9" ht="8.4499999999999993" customHeight="1">
      <c r="B19" s="221"/>
      <c r="C19" s="221"/>
      <c r="D19" s="221"/>
      <c r="E19" s="221"/>
      <c r="F19" s="221"/>
    </row>
    <row r="20" spans="2:9" ht="14.45" customHeight="1">
      <c r="B20" s="315" t="s">
        <v>470</v>
      </c>
      <c r="C20" s="315"/>
      <c r="D20" s="315"/>
      <c r="E20" s="315"/>
      <c r="F20" s="315"/>
      <c r="G20" s="315"/>
      <c r="H20" s="315"/>
      <c r="I20" s="315"/>
    </row>
    <row r="21" spans="2:9">
      <c r="B21" s="315"/>
      <c r="C21" s="315"/>
      <c r="D21" s="315"/>
      <c r="E21" s="315"/>
      <c r="F21" s="315"/>
      <c r="G21" s="315"/>
      <c r="H21" s="315"/>
      <c r="I21" s="315"/>
    </row>
    <row r="22" spans="2:9">
      <c r="B22" s="315"/>
      <c r="C22" s="315"/>
      <c r="D22" s="315"/>
      <c r="E22" s="315"/>
      <c r="F22" s="315"/>
      <c r="G22" s="315"/>
      <c r="H22" s="315"/>
      <c r="I22" s="315"/>
    </row>
    <row r="23" spans="2:9" ht="28.9" customHeight="1">
      <c r="B23" s="315"/>
      <c r="C23" s="315"/>
      <c r="D23" s="315"/>
      <c r="E23" s="315"/>
      <c r="F23" s="315"/>
      <c r="G23" s="315"/>
      <c r="H23" s="315"/>
      <c r="I23" s="315"/>
    </row>
    <row r="24" spans="2:9" ht="9.6" customHeight="1">
      <c r="B24" s="2"/>
      <c r="C24" s="322"/>
      <c r="D24" s="322"/>
      <c r="E24" s="322"/>
      <c r="F24" s="322"/>
    </row>
    <row r="25" spans="2:9">
      <c r="B25" s="218" t="s">
        <v>466</v>
      </c>
      <c r="C25" s="218"/>
      <c r="D25" s="218"/>
      <c r="E25" s="218"/>
      <c r="F25" s="218"/>
      <c r="G25" s="222"/>
      <c r="H25" s="222"/>
      <c r="I25" s="222"/>
    </row>
    <row r="26" spans="2:9">
      <c r="B26" s="2"/>
      <c r="C26" s="172"/>
    </row>
    <row r="27" spans="2:9">
      <c r="B27" s="313" t="s">
        <v>1</v>
      </c>
      <c r="C27" s="313"/>
      <c r="D27" s="227" t="s">
        <v>2</v>
      </c>
      <c r="E27" s="227"/>
      <c r="F27" s="227"/>
    </row>
    <row r="28" spans="2:9">
      <c r="B28" s="313" t="s">
        <v>467</v>
      </c>
      <c r="C28" s="313"/>
      <c r="D28" s="313"/>
      <c r="E28" s="224"/>
      <c r="F28" s="224"/>
    </row>
    <row r="29" spans="2:9" ht="14.45" customHeight="1">
      <c r="B29" s="314" t="s">
        <v>468</v>
      </c>
      <c r="C29" s="314"/>
      <c r="D29" s="320" t="s">
        <v>524</v>
      </c>
      <c r="E29" s="320"/>
      <c r="F29" s="320"/>
    </row>
    <row r="30" spans="2:9" ht="14.45" customHeight="1">
      <c r="B30" s="314" t="s">
        <v>469</v>
      </c>
      <c r="C30" s="314"/>
      <c r="D30" s="320" t="s">
        <v>523</v>
      </c>
      <c r="E30" s="320"/>
      <c r="F30" s="320"/>
    </row>
    <row r="31" spans="2:9" ht="14.45" customHeight="1">
      <c r="B31" s="314" t="s">
        <v>526</v>
      </c>
      <c r="C31" s="314"/>
      <c r="D31" s="315" t="s">
        <v>525</v>
      </c>
      <c r="E31" s="315"/>
      <c r="F31" s="315"/>
    </row>
    <row r="32" spans="2:9" ht="6.6" customHeight="1">
      <c r="B32" s="223"/>
      <c r="C32" s="223"/>
      <c r="D32" s="225"/>
      <c r="E32" s="225"/>
      <c r="F32" s="225"/>
    </row>
    <row r="33" spans="2:9" ht="16.149999999999999" customHeight="1">
      <c r="B33" s="313" t="s">
        <v>423</v>
      </c>
      <c r="C33" s="313"/>
      <c r="D33" s="315" t="s">
        <v>536</v>
      </c>
      <c r="E33" s="315"/>
      <c r="F33" s="225"/>
    </row>
    <row r="34" spans="2:9" ht="6.6" customHeight="1">
      <c r="B34" s="223"/>
      <c r="C34" s="223"/>
      <c r="D34" s="225"/>
      <c r="E34" s="225"/>
      <c r="F34" s="225"/>
    </row>
    <row r="35" spans="2:9" ht="14.45" customHeight="1">
      <c r="B35" s="313" t="s">
        <v>471</v>
      </c>
      <c r="C35" s="313"/>
      <c r="D35" s="226"/>
      <c r="E35" s="226"/>
      <c r="F35" s="226"/>
    </row>
    <row r="36" spans="2:9" ht="14.45" customHeight="1">
      <c r="B36" s="314" t="s">
        <v>3</v>
      </c>
      <c r="C36" s="314"/>
      <c r="D36" s="320" t="s">
        <v>524</v>
      </c>
      <c r="E36" s="320"/>
      <c r="F36" s="320"/>
    </row>
    <row r="37" spans="2:9" ht="14.45" customHeight="1">
      <c r="B37" s="314" t="s">
        <v>4</v>
      </c>
      <c r="C37" s="314"/>
      <c r="D37" s="320" t="s">
        <v>523</v>
      </c>
      <c r="E37" s="320"/>
      <c r="F37" s="320"/>
    </row>
    <row r="38" spans="2:9" ht="14.45" customHeight="1">
      <c r="B38" s="314" t="s">
        <v>526</v>
      </c>
      <c r="C38" s="314"/>
      <c r="D38" s="310" t="s">
        <v>525</v>
      </c>
      <c r="E38" s="310"/>
      <c r="F38" s="269"/>
    </row>
    <row r="39" spans="2:9" ht="14.45" customHeight="1">
      <c r="B39" s="314" t="s">
        <v>472</v>
      </c>
      <c r="C39" s="314"/>
      <c r="D39" s="310" t="s">
        <v>527</v>
      </c>
      <c r="E39" s="310"/>
      <c r="F39" s="226"/>
    </row>
    <row r="40" spans="2:9" ht="14.45" customHeight="1">
      <c r="B40" s="314" t="s">
        <v>473</v>
      </c>
      <c r="C40" s="314"/>
      <c r="D40" s="260" t="s">
        <v>528</v>
      </c>
      <c r="E40" s="226"/>
      <c r="F40" s="226"/>
    </row>
    <row r="41" spans="2:9" ht="15.75">
      <c r="B41" s="228"/>
      <c r="C41" s="228"/>
      <c r="D41" s="226"/>
      <c r="E41" s="226"/>
      <c r="F41" s="226"/>
    </row>
    <row r="42" spans="2:9">
      <c r="B42" s="218" t="s">
        <v>474</v>
      </c>
      <c r="C42" s="218"/>
      <c r="D42" s="218"/>
      <c r="E42" s="218"/>
      <c r="F42" s="218"/>
      <c r="G42" s="222"/>
      <c r="H42" s="222"/>
      <c r="I42" s="222"/>
    </row>
    <row r="43" spans="2:9" ht="14.45" customHeight="1">
      <c r="B43" s="316" t="s">
        <v>496</v>
      </c>
      <c r="C43" s="316"/>
      <c r="D43" s="316"/>
      <c r="E43" s="316"/>
      <c r="F43" s="316"/>
      <c r="G43" s="316"/>
      <c r="H43" s="316"/>
      <c r="I43" s="316"/>
    </row>
    <row r="44" spans="2:9">
      <c r="B44" s="316"/>
      <c r="C44" s="316"/>
      <c r="D44" s="316"/>
      <c r="E44" s="316"/>
      <c r="F44" s="316"/>
      <c r="G44" s="316"/>
      <c r="H44" s="316"/>
      <c r="I44" s="316"/>
    </row>
    <row r="45" spans="2:9">
      <c r="B45" s="316"/>
      <c r="C45" s="316"/>
      <c r="D45" s="316"/>
      <c r="E45" s="316"/>
      <c r="F45" s="316"/>
      <c r="G45" s="316"/>
      <c r="H45" s="316"/>
      <c r="I45" s="316"/>
    </row>
    <row r="46" spans="2:9" ht="16.149999999999999" customHeight="1">
      <c r="B46" s="316"/>
      <c r="C46" s="316"/>
      <c r="D46" s="316"/>
      <c r="E46" s="316"/>
      <c r="F46" s="316"/>
      <c r="G46" s="316"/>
      <c r="H46" s="316"/>
      <c r="I46" s="316"/>
    </row>
    <row r="47" spans="2:9">
      <c r="B47" s="311" t="s">
        <v>394</v>
      </c>
      <c r="C47" s="312"/>
      <c r="D47" s="248">
        <v>20000000000</v>
      </c>
    </row>
    <row r="48" spans="2:9">
      <c r="B48" s="286" t="s">
        <v>395</v>
      </c>
      <c r="C48" s="287"/>
      <c r="D48" s="248">
        <v>4000000000</v>
      </c>
    </row>
    <row r="49" spans="2:11">
      <c r="B49" s="286" t="s">
        <v>414</v>
      </c>
      <c r="C49" s="287"/>
      <c r="D49" s="248">
        <v>4000000000</v>
      </c>
    </row>
    <row r="50" spans="2:11">
      <c r="B50" s="286" t="s">
        <v>5</v>
      </c>
      <c r="C50" s="287"/>
      <c r="D50" s="248">
        <v>450000000</v>
      </c>
    </row>
    <row r="52" spans="2:11">
      <c r="B52" s="219" t="s">
        <v>497</v>
      </c>
      <c r="C52" s="219"/>
      <c r="D52" s="219"/>
      <c r="E52" s="224"/>
      <c r="H52" s="17"/>
    </row>
    <row r="53" spans="2:11" ht="4.9000000000000004" customHeight="1">
      <c r="H53" s="17"/>
    </row>
    <row r="54" spans="2:11" ht="18.600000000000001" customHeight="1">
      <c r="B54" s="288" t="s">
        <v>396</v>
      </c>
      <c r="C54" s="289" t="s">
        <v>397</v>
      </c>
      <c r="D54" s="289" t="s">
        <v>398</v>
      </c>
      <c r="E54" s="289" t="s">
        <v>399</v>
      </c>
      <c r="F54" s="290" t="s">
        <v>400</v>
      </c>
      <c r="G54" s="290"/>
      <c r="H54" s="291" t="s">
        <v>401</v>
      </c>
      <c r="I54" s="291" t="s">
        <v>499</v>
      </c>
      <c r="J54" s="289" t="s">
        <v>402</v>
      </c>
      <c r="K54" s="292" t="s">
        <v>403</v>
      </c>
    </row>
    <row r="55" spans="2:11">
      <c r="B55" s="252">
        <v>1</v>
      </c>
      <c r="C55" s="253" t="s">
        <v>591</v>
      </c>
      <c r="D55" s="252" t="s">
        <v>404</v>
      </c>
      <c r="E55" s="252" t="s">
        <v>405</v>
      </c>
      <c r="F55" s="253">
        <v>1</v>
      </c>
      <c r="G55" s="253">
        <v>1200</v>
      </c>
      <c r="H55" s="253">
        <v>1200</v>
      </c>
      <c r="I55" s="253">
        <v>1200</v>
      </c>
      <c r="J55" s="254">
        <f>H55*1000000</f>
        <v>1200000000</v>
      </c>
      <c r="K55" s="255">
        <v>0.3</v>
      </c>
    </row>
    <row r="56" spans="2:11">
      <c r="B56" s="252">
        <v>2</v>
      </c>
      <c r="C56" s="253" t="s">
        <v>592</v>
      </c>
      <c r="D56" s="252" t="s">
        <v>404</v>
      </c>
      <c r="E56" s="252" t="s">
        <v>405</v>
      </c>
      <c r="F56" s="253">
        <f t="shared" ref="F56:F64" si="0">G55+1</f>
        <v>1201</v>
      </c>
      <c r="G56" s="253">
        <f t="shared" ref="G56:G64" si="1">F56+H56-1</f>
        <v>2114</v>
      </c>
      <c r="H56" s="253">
        <v>914</v>
      </c>
      <c r="I56" s="253">
        <v>914</v>
      </c>
      <c r="J56" s="254">
        <f t="shared" ref="J56:J64" si="2">H56*1000000</f>
        <v>914000000</v>
      </c>
      <c r="K56" s="255">
        <v>0.22850000000000001</v>
      </c>
    </row>
    <row r="57" spans="2:11">
      <c r="B57" s="252">
        <v>3</v>
      </c>
      <c r="C57" s="253" t="s">
        <v>593</v>
      </c>
      <c r="D57" s="252" t="s">
        <v>404</v>
      </c>
      <c r="E57" s="252" t="s">
        <v>405</v>
      </c>
      <c r="F57" s="253">
        <f t="shared" si="0"/>
        <v>2115</v>
      </c>
      <c r="G57" s="253">
        <f t="shared" si="1"/>
        <v>2800</v>
      </c>
      <c r="H57" s="253">
        <v>686</v>
      </c>
      <c r="I57" s="253">
        <v>686</v>
      </c>
      <c r="J57" s="254">
        <f t="shared" si="2"/>
        <v>686000000</v>
      </c>
      <c r="K57" s="255">
        <v>0.17150000000000001</v>
      </c>
    </row>
    <row r="58" spans="2:11">
      <c r="B58" s="252">
        <v>4</v>
      </c>
      <c r="C58" s="253" t="s">
        <v>412</v>
      </c>
      <c r="D58" s="252" t="s">
        <v>404</v>
      </c>
      <c r="E58" s="252" t="s">
        <v>405</v>
      </c>
      <c r="F58" s="253">
        <f t="shared" si="0"/>
        <v>2801</v>
      </c>
      <c r="G58" s="253">
        <f t="shared" si="1"/>
        <v>2972</v>
      </c>
      <c r="H58" s="253">
        <v>172</v>
      </c>
      <c r="I58" s="253">
        <v>172</v>
      </c>
      <c r="J58" s="254">
        <f t="shared" si="2"/>
        <v>172000000</v>
      </c>
      <c r="K58" s="255">
        <v>4.2999999999999997E-2</v>
      </c>
    </row>
    <row r="59" spans="2:11" ht="14.45" customHeight="1">
      <c r="B59" s="252">
        <v>5</v>
      </c>
      <c r="C59" s="253" t="s">
        <v>411</v>
      </c>
      <c r="D59" s="252" t="s">
        <v>404</v>
      </c>
      <c r="E59" s="252" t="s">
        <v>405</v>
      </c>
      <c r="F59" s="253">
        <f t="shared" si="0"/>
        <v>2973</v>
      </c>
      <c r="G59" s="253">
        <f t="shared" si="1"/>
        <v>3144</v>
      </c>
      <c r="H59" s="253">
        <v>172</v>
      </c>
      <c r="I59" s="253">
        <v>172</v>
      </c>
      <c r="J59" s="254">
        <f t="shared" si="2"/>
        <v>172000000</v>
      </c>
      <c r="K59" s="255">
        <v>4.2999999999999997E-2</v>
      </c>
    </row>
    <row r="60" spans="2:11">
      <c r="B60" s="252">
        <v>6</v>
      </c>
      <c r="C60" s="253" t="s">
        <v>410</v>
      </c>
      <c r="D60" s="252" t="s">
        <v>404</v>
      </c>
      <c r="E60" s="252" t="s">
        <v>405</v>
      </c>
      <c r="F60" s="253">
        <f t="shared" si="0"/>
        <v>3145</v>
      </c>
      <c r="G60" s="253">
        <f t="shared" si="1"/>
        <v>3316</v>
      </c>
      <c r="H60" s="253">
        <v>172</v>
      </c>
      <c r="I60" s="253">
        <v>172</v>
      </c>
      <c r="J60" s="254">
        <f t="shared" si="2"/>
        <v>172000000</v>
      </c>
      <c r="K60" s="255">
        <v>4.2999999999999997E-2</v>
      </c>
    </row>
    <row r="61" spans="2:11">
      <c r="B61" s="252">
        <v>7</v>
      </c>
      <c r="C61" s="253" t="s">
        <v>409</v>
      </c>
      <c r="D61" s="252" t="s">
        <v>404</v>
      </c>
      <c r="E61" s="252" t="s">
        <v>405</v>
      </c>
      <c r="F61" s="253">
        <f t="shared" si="0"/>
        <v>3317</v>
      </c>
      <c r="G61" s="253">
        <f t="shared" si="1"/>
        <v>3487</v>
      </c>
      <c r="H61" s="253">
        <v>171</v>
      </c>
      <c r="I61" s="253">
        <v>171</v>
      </c>
      <c r="J61" s="254">
        <f t="shared" si="2"/>
        <v>171000000</v>
      </c>
      <c r="K61" s="255">
        <v>4.2750000000000003E-2</v>
      </c>
    </row>
    <row r="62" spans="2:11">
      <c r="B62" s="252">
        <v>8</v>
      </c>
      <c r="C62" s="253" t="s">
        <v>406</v>
      </c>
      <c r="D62" s="252" t="s">
        <v>404</v>
      </c>
      <c r="E62" s="252" t="s">
        <v>405</v>
      </c>
      <c r="F62" s="253">
        <f t="shared" si="0"/>
        <v>3488</v>
      </c>
      <c r="G62" s="253">
        <f t="shared" si="1"/>
        <v>3658</v>
      </c>
      <c r="H62" s="253">
        <v>171</v>
      </c>
      <c r="I62" s="253">
        <v>171</v>
      </c>
      <c r="J62" s="254">
        <f t="shared" si="2"/>
        <v>171000000</v>
      </c>
      <c r="K62" s="255">
        <v>4.2750000000000003E-2</v>
      </c>
    </row>
    <row r="63" spans="2:11">
      <c r="B63" s="252">
        <v>9</v>
      </c>
      <c r="C63" s="253" t="s">
        <v>407</v>
      </c>
      <c r="D63" s="252" t="s">
        <v>404</v>
      </c>
      <c r="E63" s="252" t="s">
        <v>405</v>
      </c>
      <c r="F63" s="253">
        <f t="shared" si="0"/>
        <v>3659</v>
      </c>
      <c r="G63" s="253">
        <f t="shared" si="1"/>
        <v>3829</v>
      </c>
      <c r="H63" s="253">
        <v>171</v>
      </c>
      <c r="I63" s="253">
        <v>171</v>
      </c>
      <c r="J63" s="254">
        <f t="shared" si="2"/>
        <v>171000000</v>
      </c>
      <c r="K63" s="255">
        <v>4.2750000000000003E-2</v>
      </c>
    </row>
    <row r="64" spans="2:11">
      <c r="B64" s="252">
        <v>10</v>
      </c>
      <c r="C64" s="253" t="s">
        <v>408</v>
      </c>
      <c r="D64" s="252" t="s">
        <v>404</v>
      </c>
      <c r="E64" s="252" t="s">
        <v>405</v>
      </c>
      <c r="F64" s="253">
        <f t="shared" si="0"/>
        <v>3830</v>
      </c>
      <c r="G64" s="253">
        <f t="shared" si="1"/>
        <v>4000</v>
      </c>
      <c r="H64" s="253">
        <v>171</v>
      </c>
      <c r="I64" s="253">
        <v>171</v>
      </c>
      <c r="J64" s="254">
        <f t="shared" si="2"/>
        <v>171000000</v>
      </c>
      <c r="K64" s="255">
        <v>4.2750000000000003E-2</v>
      </c>
    </row>
    <row r="65" spans="2:11">
      <c r="B65" s="249"/>
      <c r="C65" s="250"/>
      <c r="D65" s="250"/>
      <c r="E65" s="250"/>
      <c r="F65" s="250"/>
      <c r="G65" s="251" t="s">
        <v>413</v>
      </c>
      <c r="H65" s="256">
        <f>SUM(H55:H64)</f>
        <v>4000</v>
      </c>
      <c r="I65" s="256">
        <f>SUM(I55:I64)</f>
        <v>4000</v>
      </c>
      <c r="J65" s="257">
        <f>SUM(J55:J64)</f>
        <v>4000000000</v>
      </c>
      <c r="K65" s="258">
        <f>SUM(K55:K64)</f>
        <v>0.99999999999999989</v>
      </c>
    </row>
    <row r="67" spans="2:11" ht="6.6" customHeight="1"/>
    <row r="68" spans="2:11">
      <c r="B68" s="218" t="s">
        <v>500</v>
      </c>
      <c r="C68" s="218" t="s">
        <v>501</v>
      </c>
      <c r="D68" s="218"/>
      <c r="E68" s="218"/>
      <c r="F68" s="218"/>
      <c r="G68" s="222"/>
      <c r="H68" s="222"/>
      <c r="I68" s="222"/>
    </row>
    <row r="69" spans="2:11" ht="7.15" customHeight="1"/>
    <row r="70" spans="2:11">
      <c r="B70" s="259" t="s">
        <v>502</v>
      </c>
      <c r="C70" s="224"/>
      <c r="D70" s="224" t="s">
        <v>594</v>
      </c>
      <c r="E70" s="224"/>
      <c r="F70" s="224"/>
    </row>
    <row r="71" spans="2:11">
      <c r="B71" s="259" t="s">
        <v>504</v>
      </c>
      <c r="C71" s="224"/>
      <c r="D71" s="224" t="s">
        <v>537</v>
      </c>
      <c r="E71" s="224"/>
      <c r="F71" s="224"/>
    </row>
    <row r="72" spans="2:11">
      <c r="B72" s="259" t="s">
        <v>450</v>
      </c>
      <c r="C72" s="224"/>
      <c r="D72" s="224" t="s">
        <v>595</v>
      </c>
      <c r="E72" s="224"/>
      <c r="F72" s="224"/>
    </row>
    <row r="73" spans="2:11">
      <c r="B73" s="259" t="s">
        <v>503</v>
      </c>
      <c r="C73" s="224"/>
      <c r="D73" s="224" t="s">
        <v>596</v>
      </c>
      <c r="E73" s="224"/>
      <c r="F73" s="224"/>
    </row>
    <row r="74" spans="2:11">
      <c r="B74" s="259" t="s">
        <v>453</v>
      </c>
      <c r="C74" s="224"/>
      <c r="D74" s="224" t="s">
        <v>597</v>
      </c>
      <c r="E74" s="224"/>
      <c r="F74" s="224"/>
    </row>
    <row r="76" spans="2:11">
      <c r="B76" s="218" t="s">
        <v>505</v>
      </c>
      <c r="C76" s="218" t="s">
        <v>506</v>
      </c>
      <c r="D76" s="218"/>
      <c r="E76" s="218"/>
      <c r="F76" s="218"/>
      <c r="G76" s="222"/>
      <c r="H76" s="222"/>
      <c r="I76" s="222"/>
    </row>
    <row r="77" spans="2:11" ht="9" customHeight="1"/>
    <row r="78" spans="2:11">
      <c r="B78" s="324" t="s">
        <v>424</v>
      </c>
      <c r="C78" s="324"/>
      <c r="D78" s="324" t="s">
        <v>425</v>
      </c>
      <c r="E78" s="324"/>
    </row>
    <row r="79" spans="2:11">
      <c r="B79" s="309" t="s">
        <v>507</v>
      </c>
      <c r="C79" s="310"/>
      <c r="D79" s="310" t="s">
        <v>3</v>
      </c>
      <c r="E79" s="310"/>
    </row>
    <row r="80" spans="2:11">
      <c r="B80" s="309" t="s">
        <v>529</v>
      </c>
      <c r="C80" s="310"/>
      <c r="D80" s="310" t="s">
        <v>4</v>
      </c>
      <c r="E80" s="310"/>
    </row>
    <row r="81" spans="2:5">
      <c r="B81" s="309" t="s">
        <v>530</v>
      </c>
      <c r="C81" s="310"/>
      <c r="D81" s="310" t="s">
        <v>598</v>
      </c>
      <c r="E81" s="310"/>
    </row>
    <row r="82" spans="2:5">
      <c r="B82" s="309" t="s">
        <v>508</v>
      </c>
      <c r="C82" s="310"/>
      <c r="D82" s="310" t="s">
        <v>599</v>
      </c>
      <c r="E82" s="310"/>
    </row>
    <row r="83" spans="2:5">
      <c r="B83" s="309" t="s">
        <v>527</v>
      </c>
      <c r="C83" s="310"/>
      <c r="D83" s="260" t="s">
        <v>498</v>
      </c>
      <c r="E83" s="260"/>
    </row>
  </sheetData>
  <mergeCells count="39">
    <mergeCell ref="B82:C82"/>
    <mergeCell ref="D82:E82"/>
    <mergeCell ref="B78:C78"/>
    <mergeCell ref="D78:E78"/>
    <mergeCell ref="B79:C79"/>
    <mergeCell ref="D79:E79"/>
    <mergeCell ref="B80:C80"/>
    <mergeCell ref="D80:E80"/>
    <mergeCell ref="B20:I23"/>
    <mergeCell ref="B43:I46"/>
    <mergeCell ref="B3:I3"/>
    <mergeCell ref="B4:I4"/>
    <mergeCell ref="D29:F29"/>
    <mergeCell ref="D30:F30"/>
    <mergeCell ref="D31:F31"/>
    <mergeCell ref="D36:F36"/>
    <mergeCell ref="D37:F37"/>
    <mergeCell ref="F5:G5"/>
    <mergeCell ref="C24:F24"/>
    <mergeCell ref="D11:E11"/>
    <mergeCell ref="D39:E39"/>
    <mergeCell ref="B38:C38"/>
    <mergeCell ref="D38:E38"/>
    <mergeCell ref="B83:C83"/>
    <mergeCell ref="B47:C47"/>
    <mergeCell ref="B27:C27"/>
    <mergeCell ref="B29:C29"/>
    <mergeCell ref="B28:D28"/>
    <mergeCell ref="B35:C35"/>
    <mergeCell ref="B30:C30"/>
    <mergeCell ref="B31:C31"/>
    <mergeCell ref="B33:C33"/>
    <mergeCell ref="D33:E33"/>
    <mergeCell ref="B37:C37"/>
    <mergeCell ref="B39:C39"/>
    <mergeCell ref="B40:C40"/>
    <mergeCell ref="B36:C36"/>
    <mergeCell ref="B81:C81"/>
    <mergeCell ref="D81:E81"/>
  </mergeCells>
  <hyperlinks>
    <hyperlink ref="D14" r:id="rId1" xr:uid="{88BD9C0C-CAAB-4E97-AA17-7501D71F59E9}"/>
    <hyperlink ref="D15" r:id="rId2" xr:uid="{CE964AE8-3FD6-4402-82E9-987A5F645C90}"/>
  </hyperlinks>
  <pageMargins left="0.70866141732283472" right="0.70866141732283472" top="1.7322834645669292" bottom="0.74803149606299213" header="0.31496062992125984" footer="0.31496062992125984"/>
  <pageSetup paperSize="9" scale="43" orientation="portrait"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249977111117893"/>
  </sheetPr>
  <dimension ref="B4:I89"/>
  <sheetViews>
    <sheetView showGridLines="0" zoomScale="102" zoomScaleNormal="102" workbookViewId="0">
      <selection activeCell="F70" sqref="F70"/>
    </sheetView>
  </sheetViews>
  <sheetFormatPr baseColWidth="10" defaultColWidth="10.85546875" defaultRowHeight="15"/>
  <cols>
    <col min="2" max="2" width="40.28515625" customWidth="1"/>
    <col min="3" max="3" width="14.85546875" style="40" customWidth="1"/>
    <col min="4" max="4" width="12.28515625" style="40" bestFit="1" customWidth="1"/>
    <col min="5" max="5" width="34.85546875" style="40" customWidth="1"/>
    <col min="6" max="6" width="17.42578125" style="40" bestFit="1" customWidth="1"/>
    <col min="7" max="7" width="13.42578125" style="40" customWidth="1"/>
    <col min="8" max="8" width="15.140625" bestFit="1" customWidth="1"/>
  </cols>
  <sheetData>
    <row r="4" spans="2:7">
      <c r="B4" s="325" t="s">
        <v>579</v>
      </c>
      <c r="C4" s="325"/>
      <c r="D4" s="325"/>
      <c r="E4" s="325"/>
      <c r="F4" s="325"/>
      <c r="G4" s="325"/>
    </row>
    <row r="5" spans="2:7">
      <c r="B5" s="325"/>
      <c r="C5" s="325"/>
      <c r="D5" s="325"/>
      <c r="E5" s="325"/>
      <c r="F5" s="325"/>
      <c r="G5" s="325"/>
    </row>
    <row r="6" spans="2:7">
      <c r="B6" s="325"/>
      <c r="C6" s="325"/>
      <c r="D6" s="325"/>
      <c r="E6" s="325"/>
      <c r="F6" s="325"/>
      <c r="G6" s="325"/>
    </row>
    <row r="7" spans="2:7" ht="15.75" thickBot="1"/>
    <row r="8" spans="2:7" ht="15" customHeight="1">
      <c r="B8" s="326" t="s">
        <v>7</v>
      </c>
      <c r="C8" s="328" t="s">
        <v>76</v>
      </c>
      <c r="D8" s="328" t="s">
        <v>365</v>
      </c>
      <c r="E8" s="349" t="s">
        <v>9</v>
      </c>
      <c r="F8" s="351" t="s">
        <v>8</v>
      </c>
      <c r="G8" s="353" t="s">
        <v>365</v>
      </c>
    </row>
    <row r="9" spans="2:7" ht="15.75" thickBot="1">
      <c r="B9" s="327"/>
      <c r="C9" s="329"/>
      <c r="D9" s="329"/>
      <c r="E9" s="350"/>
      <c r="F9" s="352"/>
      <c r="G9" s="354"/>
    </row>
    <row r="10" spans="2:7">
      <c r="B10" s="16" t="s">
        <v>10</v>
      </c>
      <c r="C10" s="41"/>
      <c r="D10" s="41"/>
      <c r="E10" s="42" t="s">
        <v>18</v>
      </c>
      <c r="F10" s="296"/>
      <c r="G10" s="178"/>
    </row>
    <row r="11" spans="2:7">
      <c r="B11" s="5" t="s">
        <v>71</v>
      </c>
      <c r="C11" s="8">
        <f>+SUM(C12:C14)</f>
        <v>127711760.98999998</v>
      </c>
      <c r="D11" s="8">
        <f>+SUM(D12:D14)</f>
        <v>50261979</v>
      </c>
      <c r="E11" s="43" t="s">
        <v>19</v>
      </c>
      <c r="F11" s="8">
        <f>+SUM(F12:F16)</f>
        <v>1581680</v>
      </c>
      <c r="G11" s="179">
        <f>+SUM(G12:G16)</f>
        <v>30612776</v>
      </c>
    </row>
    <row r="12" spans="2:7">
      <c r="B12" s="6" t="s">
        <v>11</v>
      </c>
      <c r="C12" s="19">
        <f>+'Anexo 5d-5h'!C8+'Anexo 5d-5h'!C16+'Anexo 5d-5h'!C9</f>
        <v>12981469.83</v>
      </c>
      <c r="D12" s="19">
        <f>+'Anexo 5d-5h'!D8+'Anexo 5d-5h'!D16</f>
        <v>1190448</v>
      </c>
      <c r="E12" s="44" t="s">
        <v>348</v>
      </c>
      <c r="F12" s="19">
        <f>+'Anexo 5i-5m'!C76</f>
        <v>0</v>
      </c>
      <c r="G12" s="180">
        <f>+'Anexo 5i-5m'!D76</f>
        <v>8073582</v>
      </c>
    </row>
    <row r="13" spans="2:7">
      <c r="B13" s="6" t="s">
        <v>12</v>
      </c>
      <c r="C13" s="19">
        <f>SUM('Anexo 5d-5h'!C10:C15)</f>
        <v>114730291.15999998</v>
      </c>
      <c r="D13" s="19">
        <f>SUM('Anexo 5d-5h'!D10:D16)</f>
        <v>49071531</v>
      </c>
      <c r="E13" s="44" t="s">
        <v>343</v>
      </c>
      <c r="F13" s="19">
        <f>+'Anexo 5i-5m'!C71</f>
        <v>1581680</v>
      </c>
      <c r="G13" s="180">
        <f>+'Anexo 5i-5m'!D71</f>
        <v>22539194</v>
      </c>
    </row>
    <row r="14" spans="2:7" ht="15" customHeight="1">
      <c r="B14" s="6" t="s">
        <v>13</v>
      </c>
      <c r="C14" s="45"/>
      <c r="D14" s="45"/>
      <c r="E14" s="44"/>
      <c r="F14" s="45"/>
      <c r="G14" s="181"/>
    </row>
    <row r="15" spans="2:7">
      <c r="B15" s="5" t="s">
        <v>14</v>
      </c>
      <c r="C15" s="293">
        <f>SUM(C16:C18)</f>
        <v>0</v>
      </c>
      <c r="D15" s="46">
        <f>SUM(D16:D18)</f>
        <v>0</v>
      </c>
      <c r="E15" s="44" t="s">
        <v>21</v>
      </c>
      <c r="F15" s="45"/>
      <c r="G15" s="181"/>
    </row>
    <row r="16" spans="2:7" ht="25.15" customHeight="1">
      <c r="B16" s="6" t="s">
        <v>15</v>
      </c>
      <c r="C16" s="46"/>
      <c r="D16" s="46"/>
      <c r="E16" s="44" t="s">
        <v>345</v>
      </c>
      <c r="F16" s="297">
        <v>0</v>
      </c>
      <c r="G16" s="182"/>
    </row>
    <row r="17" spans="2:7">
      <c r="B17" s="6" t="s">
        <v>16</v>
      </c>
      <c r="C17" s="293"/>
      <c r="D17" s="46"/>
      <c r="E17" s="43"/>
      <c r="F17" s="298"/>
      <c r="G17" s="182"/>
    </row>
    <row r="18" spans="2:7">
      <c r="B18" s="6"/>
      <c r="C18" s="46"/>
      <c r="D18" s="46"/>
      <c r="E18" s="43" t="s">
        <v>22</v>
      </c>
      <c r="F18" s="8">
        <f>+SUM(F19:F21)</f>
        <v>0</v>
      </c>
      <c r="G18" s="179">
        <f>+SUM(G19:G21)</f>
        <v>0</v>
      </c>
    </row>
    <row r="19" spans="2:7">
      <c r="B19" s="6"/>
      <c r="C19" s="46"/>
      <c r="D19" s="46"/>
      <c r="E19" s="44" t="s">
        <v>434</v>
      </c>
      <c r="F19" s="19">
        <v>0</v>
      </c>
      <c r="G19" s="180">
        <v>0</v>
      </c>
    </row>
    <row r="20" spans="2:7">
      <c r="B20" s="5" t="s">
        <v>17</v>
      </c>
      <c r="C20" s="8">
        <f>+SUM(C21:C22)</f>
        <v>2938431158.1500001</v>
      </c>
      <c r="D20" s="8">
        <f>+SUM(D21:D22)</f>
        <v>4838191752.2299995</v>
      </c>
      <c r="E20" s="44" t="s">
        <v>24</v>
      </c>
      <c r="F20" s="19">
        <v>0</v>
      </c>
      <c r="G20" s="180">
        <v>0</v>
      </c>
    </row>
    <row r="21" spans="2:7">
      <c r="B21" s="6" t="s">
        <v>15</v>
      </c>
      <c r="C21" s="19">
        <v>0</v>
      </c>
      <c r="D21" s="19">
        <v>0</v>
      </c>
      <c r="E21" s="44"/>
      <c r="F21" s="45"/>
      <c r="G21" s="181"/>
    </row>
    <row r="22" spans="2:7">
      <c r="B22" s="6" t="s">
        <v>16</v>
      </c>
      <c r="C22" s="19">
        <v>2938431158.1500001</v>
      </c>
      <c r="D22" s="19">
        <v>4838191752.2299995</v>
      </c>
      <c r="E22" s="47"/>
      <c r="F22" s="45"/>
      <c r="G22" s="181"/>
    </row>
    <row r="23" spans="2:7">
      <c r="B23" s="7"/>
      <c r="C23" s="48"/>
      <c r="D23" s="48"/>
      <c r="E23" s="47"/>
      <c r="F23" s="45"/>
      <c r="G23" s="181"/>
    </row>
    <row r="24" spans="2:7">
      <c r="B24" s="5" t="s">
        <v>25</v>
      </c>
      <c r="C24" s="8">
        <f>+SUM(C25:C31)</f>
        <v>378552765.91999996</v>
      </c>
      <c r="D24" s="8">
        <f>+SUM(D25:D31)</f>
        <v>43450741.57</v>
      </c>
      <c r="E24" s="43" t="s">
        <v>31</v>
      </c>
      <c r="F24" s="8">
        <f>+SUM(F25:F32)</f>
        <v>5458812</v>
      </c>
      <c r="G24" s="179">
        <f>+SUM(G25:G32)</f>
        <v>21307324</v>
      </c>
    </row>
    <row r="25" spans="2:7">
      <c r="B25" s="6" t="s">
        <v>26</v>
      </c>
      <c r="C25" s="19">
        <v>0</v>
      </c>
      <c r="D25" s="45">
        <v>0</v>
      </c>
      <c r="E25" s="44" t="s">
        <v>32</v>
      </c>
      <c r="F25" s="19">
        <v>0</v>
      </c>
      <c r="G25" s="180">
        <v>0</v>
      </c>
    </row>
    <row r="26" spans="2:7">
      <c r="B26" s="6" t="s">
        <v>27</v>
      </c>
      <c r="C26" s="19">
        <f>+'Anexo 5d-5h'!C46</f>
        <v>300063857.38999999</v>
      </c>
      <c r="D26" s="19">
        <f>+'Anexo 5d-5h'!D46</f>
        <v>24449275.370000001</v>
      </c>
      <c r="E26" s="44" t="s">
        <v>33</v>
      </c>
      <c r="F26" s="19">
        <v>5458812</v>
      </c>
      <c r="G26" s="180">
        <v>21307324</v>
      </c>
    </row>
    <row r="27" spans="2:7">
      <c r="B27" s="6" t="s">
        <v>28</v>
      </c>
      <c r="C27" s="19">
        <f>+'Anexo 5d-5h'!C53</f>
        <v>78488908.530000001</v>
      </c>
      <c r="D27" s="19">
        <f>+'Anexo 5d-5h'!D53</f>
        <v>19001466.199999999</v>
      </c>
      <c r="E27" s="44" t="s">
        <v>34</v>
      </c>
      <c r="F27" s="19">
        <v>0</v>
      </c>
      <c r="G27" s="180">
        <v>0</v>
      </c>
    </row>
    <row r="28" spans="2:7">
      <c r="B28" s="6" t="s">
        <v>72</v>
      </c>
      <c r="C28" s="48"/>
      <c r="D28" s="48"/>
      <c r="E28" s="44" t="s">
        <v>520</v>
      </c>
      <c r="F28" s="19">
        <v>0</v>
      </c>
      <c r="G28" s="177">
        <v>0</v>
      </c>
    </row>
    <row r="29" spans="2:7" ht="24">
      <c r="B29" s="6" t="s">
        <v>29</v>
      </c>
      <c r="C29" s="48"/>
      <c r="D29" s="48"/>
      <c r="F29" s="299"/>
      <c r="G29" s="177"/>
    </row>
    <row r="30" spans="2:7" ht="24">
      <c r="B30" s="6" t="s">
        <v>30</v>
      </c>
      <c r="C30" s="48"/>
      <c r="D30" s="48"/>
      <c r="E30" s="44" t="s">
        <v>35</v>
      </c>
      <c r="F30" s="19">
        <v>0</v>
      </c>
      <c r="G30" s="181"/>
    </row>
    <row r="31" spans="2:7">
      <c r="B31" s="6"/>
      <c r="C31" s="48"/>
      <c r="D31" s="48"/>
      <c r="E31" s="44" t="s">
        <v>36</v>
      </c>
      <c r="F31" s="19">
        <v>0</v>
      </c>
      <c r="G31" s="180">
        <v>0</v>
      </c>
    </row>
    <row r="32" spans="2:7">
      <c r="B32" s="5"/>
      <c r="C32" s="48"/>
      <c r="D32" s="48"/>
      <c r="E32" s="44" t="s">
        <v>37</v>
      </c>
      <c r="F32" s="45">
        <v>0</v>
      </c>
      <c r="G32" s="181">
        <v>0</v>
      </c>
    </row>
    <row r="33" spans="2:9">
      <c r="B33" s="5" t="s">
        <v>38</v>
      </c>
      <c r="C33" s="8">
        <f>+C34</f>
        <v>238100690.75999999</v>
      </c>
      <c r="D33" s="8">
        <f>+D34</f>
        <v>176860177.61000001</v>
      </c>
      <c r="E33" s="43" t="s">
        <v>40</v>
      </c>
      <c r="F33" s="8">
        <f>+SUM(F34:F36)</f>
        <v>2211943672.4899998</v>
      </c>
      <c r="G33" s="179">
        <f>+SUM(G34:G36)</f>
        <v>3641569834.5700002</v>
      </c>
    </row>
    <row r="34" spans="2:9">
      <c r="B34" s="6" t="s">
        <v>39</v>
      </c>
      <c r="C34" s="19">
        <f>+'Anexo 5i-5m'!C25</f>
        <v>238100690.75999999</v>
      </c>
      <c r="D34" s="19">
        <f>+'Anexo 5i-5m'!D25</f>
        <v>176860177.61000001</v>
      </c>
      <c r="E34" s="44" t="s">
        <v>41</v>
      </c>
      <c r="F34" s="19">
        <v>0</v>
      </c>
      <c r="G34" s="180">
        <v>0</v>
      </c>
    </row>
    <row r="35" spans="2:9">
      <c r="B35" s="6"/>
      <c r="C35" s="45"/>
      <c r="D35" s="45"/>
      <c r="E35" s="44" t="s">
        <v>42</v>
      </c>
      <c r="F35" s="19">
        <f>+'Anexo 5n-5r'!C19</f>
        <v>2211943672.4899998</v>
      </c>
      <c r="G35" s="180">
        <f>+'Anexo 5n-5r'!D19</f>
        <v>3641569834.5700002</v>
      </c>
    </row>
    <row r="36" spans="2:9">
      <c r="B36" s="5"/>
      <c r="C36" s="48"/>
      <c r="D36" s="48"/>
      <c r="E36" s="44"/>
      <c r="F36" s="19"/>
      <c r="G36" s="181"/>
    </row>
    <row r="37" spans="2:9">
      <c r="B37" s="5" t="s">
        <v>43</v>
      </c>
      <c r="C37" s="8">
        <f>+C11+C15+C20+C24+C33</f>
        <v>3682796375.8199997</v>
      </c>
      <c r="D37" s="8">
        <f>+D11+D15+D20+D24+D33</f>
        <v>5108764650.4099989</v>
      </c>
      <c r="E37" s="43" t="s">
        <v>44</v>
      </c>
      <c r="F37" s="8">
        <f>+F11+F18+F24+F33</f>
        <v>2218984164.4899998</v>
      </c>
      <c r="G37" s="179">
        <f>+G11+G18+G24+G33</f>
        <v>3693489934.5700002</v>
      </c>
      <c r="I37" s="18"/>
    </row>
    <row r="38" spans="2:9" ht="15.75" thickBot="1">
      <c r="B38" s="6"/>
      <c r="C38" s="192"/>
      <c r="D38" s="46"/>
      <c r="E38" s="44"/>
      <c r="F38" s="45"/>
      <c r="G38" s="181"/>
    </row>
    <row r="39" spans="2:9">
      <c r="B39" s="5" t="s">
        <v>45</v>
      </c>
      <c r="C39" s="19"/>
      <c r="D39" s="45"/>
      <c r="E39" s="42" t="s">
        <v>378</v>
      </c>
      <c r="F39" s="45"/>
      <c r="G39" s="181"/>
    </row>
    <row r="40" spans="2:9">
      <c r="B40" s="5" t="s">
        <v>46</v>
      </c>
      <c r="C40" s="8">
        <f>+SUM(C41:C44)</f>
        <v>1004464124.04</v>
      </c>
      <c r="D40" s="8">
        <f>+SUM(D41:D44)</f>
        <v>1003611205.8200001</v>
      </c>
      <c r="E40" s="43" t="s">
        <v>22</v>
      </c>
      <c r="F40" s="8">
        <v>0</v>
      </c>
      <c r="G40" s="180"/>
    </row>
    <row r="41" spans="2:9">
      <c r="B41" s="174" t="s">
        <v>418</v>
      </c>
      <c r="C41" s="19">
        <v>644864</v>
      </c>
      <c r="D41" s="19">
        <v>826264</v>
      </c>
      <c r="E41" s="44" t="s">
        <v>23</v>
      </c>
      <c r="F41" s="19">
        <v>0</v>
      </c>
      <c r="G41" s="181"/>
    </row>
    <row r="42" spans="2:9">
      <c r="B42" s="174" t="s">
        <v>419</v>
      </c>
      <c r="C42" s="19">
        <v>819260.04</v>
      </c>
      <c r="D42" s="19">
        <v>784941.82</v>
      </c>
      <c r="E42" s="44"/>
      <c r="F42" s="19"/>
      <c r="G42" s="180"/>
    </row>
    <row r="43" spans="2:9">
      <c r="B43" s="6" t="s">
        <v>47</v>
      </c>
      <c r="C43" s="19">
        <v>1003000000</v>
      </c>
      <c r="D43" s="19">
        <v>1002000000</v>
      </c>
      <c r="E43" s="44"/>
      <c r="F43" s="19"/>
      <c r="G43" s="180"/>
    </row>
    <row r="44" spans="2:9" ht="18.75" hidden="1" customHeight="1">
      <c r="B44" s="6" t="s">
        <v>48</v>
      </c>
      <c r="C44" s="19">
        <v>0</v>
      </c>
      <c r="D44" s="19">
        <v>0</v>
      </c>
      <c r="E44" s="44"/>
      <c r="F44" s="48"/>
      <c r="G44" s="183"/>
    </row>
    <row r="45" spans="2:9" hidden="1">
      <c r="B45" s="5"/>
      <c r="C45" s="193"/>
      <c r="D45" s="48"/>
      <c r="E45" s="44" t="s">
        <v>20</v>
      </c>
      <c r="F45" s="48"/>
      <c r="G45" s="183"/>
    </row>
    <row r="46" spans="2:9" hidden="1">
      <c r="B46" s="5" t="s">
        <v>49</v>
      </c>
      <c r="C46" s="193">
        <f>+SUM(C47:C53)</f>
        <v>0</v>
      </c>
      <c r="D46" s="48"/>
      <c r="E46" s="44" t="s">
        <v>52</v>
      </c>
      <c r="F46" s="48"/>
      <c r="G46" s="183"/>
    </row>
    <row r="47" spans="2:9" hidden="1">
      <c r="B47" s="6" t="s">
        <v>26</v>
      </c>
      <c r="C47" s="193"/>
      <c r="D47" s="48"/>
      <c r="E47" s="44"/>
      <c r="F47" s="48"/>
      <c r="G47" s="183"/>
    </row>
    <row r="48" spans="2:9" hidden="1">
      <c r="B48" s="6" t="s">
        <v>28</v>
      </c>
      <c r="C48" s="193"/>
      <c r="D48" s="48"/>
      <c r="E48" s="43" t="s">
        <v>53</v>
      </c>
      <c r="F48" s="48">
        <f>+SUM(F49:F50)</f>
        <v>0</v>
      </c>
      <c r="G48" s="183">
        <f>+SUM(G49:G50)</f>
        <v>0</v>
      </c>
    </row>
    <row r="49" spans="2:8" hidden="1">
      <c r="B49" s="6" t="s">
        <v>50</v>
      </c>
      <c r="C49" s="193"/>
      <c r="D49" s="48"/>
      <c r="E49" s="44" t="s">
        <v>54</v>
      </c>
      <c r="F49" s="48"/>
      <c r="G49" s="183"/>
    </row>
    <row r="50" spans="2:8" hidden="1">
      <c r="B50" s="6" t="s">
        <v>73</v>
      </c>
      <c r="C50" s="193"/>
      <c r="D50" s="48"/>
      <c r="E50" s="44" t="s">
        <v>349</v>
      </c>
      <c r="F50" s="48"/>
      <c r="G50" s="183"/>
    </row>
    <row r="51" spans="2:8" ht="24" hidden="1">
      <c r="B51" s="6" t="s">
        <v>29</v>
      </c>
      <c r="C51" s="193"/>
      <c r="D51" s="48"/>
      <c r="E51" s="44"/>
      <c r="F51" s="48"/>
      <c r="G51" s="183"/>
    </row>
    <row r="52" spans="2:8" ht="24" hidden="1">
      <c r="B52" s="6" t="s">
        <v>30</v>
      </c>
      <c r="C52" s="193"/>
      <c r="D52" s="48"/>
      <c r="E52" s="43" t="s">
        <v>55</v>
      </c>
      <c r="F52" s="48">
        <f>+SUM(F53:F55)</f>
        <v>0</v>
      </c>
      <c r="G52" s="183">
        <f>+SUM(G53:G55)</f>
        <v>0</v>
      </c>
    </row>
    <row r="53" spans="2:8" ht="24" hidden="1">
      <c r="B53" s="6" t="s">
        <v>51</v>
      </c>
      <c r="C53" s="193"/>
      <c r="D53" s="48"/>
      <c r="E53" s="44" t="s">
        <v>56</v>
      </c>
      <c r="F53" s="48"/>
      <c r="G53" s="183"/>
    </row>
    <row r="54" spans="2:8" hidden="1">
      <c r="B54" s="7"/>
      <c r="C54" s="193"/>
      <c r="D54" s="48"/>
      <c r="E54" s="44" t="s">
        <v>57</v>
      </c>
      <c r="F54" s="193">
        <v>0</v>
      </c>
      <c r="G54" s="183"/>
    </row>
    <row r="55" spans="2:8" hidden="1">
      <c r="B55" s="7"/>
      <c r="C55" s="193"/>
      <c r="D55" s="48"/>
      <c r="E55" s="44" t="s">
        <v>350</v>
      </c>
      <c r="F55" s="48"/>
      <c r="G55" s="183"/>
    </row>
    <row r="56" spans="2:8" hidden="1">
      <c r="B56" s="7"/>
      <c r="C56" s="193"/>
      <c r="D56" s="48"/>
      <c r="E56" s="43" t="s">
        <v>58</v>
      </c>
      <c r="F56" s="8">
        <f>+F40+F48+F52</f>
        <v>0</v>
      </c>
      <c r="G56" s="179">
        <f>+G40+G48+G52</f>
        <v>0</v>
      </c>
    </row>
    <row r="57" spans="2:8">
      <c r="B57" s="7"/>
      <c r="C57" s="193"/>
      <c r="D57" s="48"/>
      <c r="E57" s="43"/>
      <c r="F57" s="19"/>
      <c r="G57" s="180"/>
    </row>
    <row r="58" spans="2:8">
      <c r="B58" s="5" t="s">
        <v>59</v>
      </c>
      <c r="C58" s="8">
        <f>+'Anexo 5d-5h'!M66</f>
        <v>93555582.159400016</v>
      </c>
      <c r="D58" s="8">
        <f>+'Anexo 5d-5h'!C66+'Anexo 5d-5h'!H66</f>
        <v>109820141.25999999</v>
      </c>
      <c r="E58" s="43"/>
      <c r="F58" s="45"/>
      <c r="G58" s="181"/>
    </row>
    <row r="59" spans="2:8">
      <c r="B59" s="6" t="s">
        <v>60</v>
      </c>
      <c r="C59" s="19">
        <v>0</v>
      </c>
      <c r="D59" s="19">
        <v>0</v>
      </c>
      <c r="E59" s="43" t="s">
        <v>61</v>
      </c>
      <c r="F59" s="8">
        <f>+F37+F56</f>
        <v>2218984164.4899998</v>
      </c>
      <c r="G59" s="179">
        <f>+G37+G56</f>
        <v>3693489934.5700002</v>
      </c>
    </row>
    <row r="60" spans="2:8">
      <c r="B60" s="6"/>
      <c r="C60" s="193"/>
      <c r="D60" s="48"/>
      <c r="E60" s="43"/>
      <c r="F60" s="298"/>
      <c r="G60" s="182"/>
    </row>
    <row r="61" spans="2:8">
      <c r="B61" s="6"/>
      <c r="C61" s="193"/>
      <c r="D61" s="48"/>
      <c r="E61" s="43" t="s">
        <v>62</v>
      </c>
      <c r="F61" s="8"/>
      <c r="G61" s="179"/>
    </row>
    <row r="62" spans="2:8">
      <c r="B62" s="6"/>
      <c r="C62" s="193"/>
      <c r="D62" s="48"/>
      <c r="E62" s="43" t="s">
        <v>68</v>
      </c>
      <c r="F62" s="8">
        <v>4000000000</v>
      </c>
      <c r="G62" s="179">
        <v>2274000000</v>
      </c>
      <c r="H62" s="18"/>
    </row>
    <row r="63" spans="2:8">
      <c r="B63" s="5" t="s">
        <v>63</v>
      </c>
      <c r="C63" s="19">
        <f>+SUM(C66:C71)</f>
        <v>550924365</v>
      </c>
      <c r="D63" s="19">
        <f>+SUM(D66:D71)</f>
        <v>706839076.90999997</v>
      </c>
      <c r="E63" s="44" t="s">
        <v>422</v>
      </c>
      <c r="F63" s="19">
        <v>600000000</v>
      </c>
      <c r="G63" s="180">
        <v>1726000000</v>
      </c>
    </row>
    <row r="64" spans="2:8">
      <c r="B64" s="5"/>
      <c r="C64" s="19"/>
      <c r="D64" s="45"/>
      <c r="E64" s="44" t="s">
        <v>570</v>
      </c>
      <c r="F64" s="19">
        <v>103000000</v>
      </c>
      <c r="G64" s="180">
        <v>102000000</v>
      </c>
    </row>
    <row r="65" spans="2:8">
      <c r="B65" s="6"/>
      <c r="C65" s="19"/>
      <c r="D65" s="19"/>
      <c r="E65" s="43" t="s">
        <v>416</v>
      </c>
      <c r="F65" s="19">
        <f>+F66+F67+F68</f>
        <v>0</v>
      </c>
      <c r="G65" s="180">
        <v>0</v>
      </c>
    </row>
    <row r="66" spans="2:8">
      <c r="B66" s="5" t="s">
        <v>444</v>
      </c>
      <c r="C66" s="19"/>
      <c r="D66" s="45"/>
      <c r="E66" s="44" t="s">
        <v>163</v>
      </c>
      <c r="F66" s="19">
        <v>0</v>
      </c>
      <c r="G66" s="180">
        <v>0</v>
      </c>
    </row>
    <row r="67" spans="2:8">
      <c r="B67" s="6" t="s">
        <v>383</v>
      </c>
      <c r="C67" s="19">
        <f>+'Anexo 5d-5h'!C76</f>
        <v>479408324</v>
      </c>
      <c r="D67" s="19">
        <f>+'Anexo 5d-5h'!D76</f>
        <v>685799986</v>
      </c>
      <c r="E67" s="44" t="s">
        <v>69</v>
      </c>
      <c r="F67" s="19">
        <v>0</v>
      </c>
      <c r="G67" s="180">
        <v>0</v>
      </c>
    </row>
    <row r="68" spans="2:8">
      <c r="B68" s="5" t="s">
        <v>541</v>
      </c>
      <c r="C68" s="19">
        <f>+'Anexo 5i-5m'!F8</f>
        <v>71516041</v>
      </c>
      <c r="D68" s="19">
        <v>21039090.91</v>
      </c>
      <c r="E68" s="44" t="s">
        <v>370</v>
      </c>
      <c r="F68" s="19">
        <v>0</v>
      </c>
      <c r="G68" s="180">
        <v>0</v>
      </c>
    </row>
    <row r="69" spans="2:8">
      <c r="B69" s="6"/>
      <c r="C69" s="19"/>
      <c r="D69" s="45"/>
      <c r="E69" s="44" t="s">
        <v>281</v>
      </c>
      <c r="F69" s="19">
        <v>-866454860</v>
      </c>
      <c r="G69" s="180">
        <v>-124627045</v>
      </c>
      <c r="H69" s="18"/>
    </row>
    <row r="70" spans="2:8">
      <c r="B70" s="6"/>
      <c r="C70" s="19"/>
      <c r="D70" s="19"/>
      <c r="E70" s="44" t="s">
        <v>371</v>
      </c>
      <c r="F70" s="19">
        <v>-723788857.22999954</v>
      </c>
      <c r="G70" s="180">
        <v>-741827815.030002</v>
      </c>
      <c r="H70" s="18"/>
    </row>
    <row r="71" spans="2:8">
      <c r="B71" s="6"/>
      <c r="C71" s="19"/>
      <c r="D71" s="19"/>
      <c r="E71" s="44"/>
      <c r="F71" s="48"/>
      <c r="G71" s="183"/>
    </row>
    <row r="72" spans="2:8">
      <c r="B72" s="5"/>
      <c r="C72" s="19"/>
      <c r="D72" s="45"/>
      <c r="E72" s="44"/>
      <c r="F72" s="19"/>
      <c r="G72" s="180"/>
      <c r="H72" s="18"/>
    </row>
    <row r="73" spans="2:8">
      <c r="B73" s="5" t="s">
        <v>65</v>
      </c>
      <c r="C73" s="19">
        <f>+C74</f>
        <v>0</v>
      </c>
      <c r="D73" s="45">
        <f>+D74</f>
        <v>0</v>
      </c>
      <c r="E73" s="44"/>
      <c r="F73" s="19"/>
      <c r="G73" s="180"/>
      <c r="H73" s="33"/>
    </row>
    <row r="74" spans="2:8">
      <c r="B74" s="6" t="s">
        <v>66</v>
      </c>
      <c r="C74" s="19"/>
      <c r="D74" s="45"/>
      <c r="E74" s="44"/>
      <c r="F74" s="48"/>
      <c r="G74" s="183"/>
      <c r="H74" s="34"/>
    </row>
    <row r="75" spans="2:8">
      <c r="B75" s="6"/>
      <c r="C75" s="19"/>
      <c r="D75" s="45"/>
      <c r="E75" s="47"/>
      <c r="F75" s="48"/>
      <c r="G75" s="183"/>
      <c r="H75" s="34"/>
    </row>
    <row r="76" spans="2:8" ht="15.75" thickBot="1">
      <c r="B76" s="5" t="s">
        <v>67</v>
      </c>
      <c r="C76" s="8">
        <f>+C40+C46+C58+C59+C63+C73</f>
        <v>1648944071.1993999</v>
      </c>
      <c r="D76" s="8">
        <f>+D40+D46+D58+D59+D63+D73</f>
        <v>1820270423.9899998</v>
      </c>
      <c r="E76" s="49" t="s">
        <v>338</v>
      </c>
      <c r="F76" s="8">
        <f>SUM(F62:F70)</f>
        <v>3112756282.7700005</v>
      </c>
      <c r="G76" s="184">
        <f>SUM(G62:G70)</f>
        <v>3235545139.9699979</v>
      </c>
      <c r="H76" s="34"/>
    </row>
    <row r="77" spans="2:8">
      <c r="B77" s="336" t="s">
        <v>74</v>
      </c>
      <c r="C77" s="338">
        <f>+C37+C76</f>
        <v>5331740447.0193996</v>
      </c>
      <c r="D77" s="338">
        <f>+D37+D76</f>
        <v>6929035074.3999987</v>
      </c>
      <c r="E77" s="340" t="s">
        <v>70</v>
      </c>
      <c r="F77" s="342">
        <f>+F59+F76</f>
        <v>5331740447.2600002</v>
      </c>
      <c r="G77" s="344">
        <f>+G59+G76</f>
        <v>6929035074.5399981</v>
      </c>
      <c r="H77" s="18"/>
    </row>
    <row r="78" spans="2:8" ht="15.75" thickBot="1">
      <c r="B78" s="337"/>
      <c r="C78" s="339"/>
      <c r="D78" s="339"/>
      <c r="E78" s="341"/>
      <c r="F78" s="343"/>
      <c r="G78" s="345"/>
      <c r="H78" s="18"/>
    </row>
    <row r="79" spans="2:8">
      <c r="F79" s="50"/>
    </row>
    <row r="80" spans="2:8" ht="15.75" thickBot="1">
      <c r="H80" s="18"/>
    </row>
    <row r="81" spans="2:8" ht="15" customHeight="1">
      <c r="B81" s="346"/>
      <c r="C81" s="332" t="s">
        <v>8</v>
      </c>
      <c r="D81" s="332" t="s">
        <v>75</v>
      </c>
      <c r="E81" s="330"/>
      <c r="F81" s="332" t="s">
        <v>8</v>
      </c>
      <c r="G81" s="334" t="s">
        <v>75</v>
      </c>
    </row>
    <row r="82" spans="2:8">
      <c r="B82" s="347"/>
      <c r="C82" s="333"/>
      <c r="D82" s="333"/>
      <c r="E82" s="331"/>
      <c r="F82" s="333"/>
      <c r="G82" s="335"/>
    </row>
    <row r="83" spans="2:8">
      <c r="B83" s="51" t="s">
        <v>351</v>
      </c>
      <c r="C83" s="194">
        <f>SUM(C84:C86)</f>
        <v>1441539749881.0601</v>
      </c>
      <c r="D83" s="194">
        <f>SUM(D84:D86)</f>
        <v>293791252224.08002</v>
      </c>
      <c r="E83" s="52" t="s">
        <v>352</v>
      </c>
      <c r="F83" s="194">
        <f>SUM(F84:F86)</f>
        <v>1441539749881.0601</v>
      </c>
      <c r="G83" s="194">
        <f>SUM(G84:G86)</f>
        <v>293791252224.08002</v>
      </c>
    </row>
    <row r="84" spans="2:8">
      <c r="B84" s="53" t="s">
        <v>426</v>
      </c>
      <c r="C84" s="195">
        <v>50222442</v>
      </c>
      <c r="D84" s="195">
        <v>97422939</v>
      </c>
      <c r="E84" s="55" t="s">
        <v>428</v>
      </c>
      <c r="F84" s="54">
        <f>+C84+C86</f>
        <v>75950077.780000001</v>
      </c>
      <c r="G84" s="54">
        <v>116186241.31999999</v>
      </c>
    </row>
    <row r="85" spans="2:8" ht="15.75" thickBot="1">
      <c r="B85" s="56" t="s">
        <v>575</v>
      </c>
      <c r="C85" s="54">
        <v>1441463799803.28</v>
      </c>
      <c r="D85" s="196">
        <v>293675065982.76001</v>
      </c>
      <c r="E85" s="55" t="s">
        <v>576</v>
      </c>
      <c r="F85" s="54">
        <v>1441463799803.28</v>
      </c>
      <c r="G85" s="54">
        <v>293675065982.76001</v>
      </c>
    </row>
    <row r="86" spans="2:8" ht="15.75" thickBot="1">
      <c r="B86" s="56" t="s">
        <v>427</v>
      </c>
      <c r="C86" s="196">
        <v>25727635.780000001</v>
      </c>
      <c r="D86" s="196">
        <v>18763302.32</v>
      </c>
      <c r="E86" s="58"/>
      <c r="F86" s="57"/>
      <c r="G86" s="57"/>
    </row>
    <row r="89" spans="2:8">
      <c r="B89" s="348" t="s">
        <v>439</v>
      </c>
      <c r="C89" s="348"/>
      <c r="D89" s="348"/>
      <c r="E89" s="348"/>
      <c r="F89" s="348"/>
      <c r="G89" s="348"/>
      <c r="H89" s="236"/>
    </row>
  </sheetData>
  <mergeCells count="20">
    <mergeCell ref="B89:G89"/>
    <mergeCell ref="D8:D9"/>
    <mergeCell ref="E8:E9"/>
    <mergeCell ref="F8:F9"/>
    <mergeCell ref="G8:G9"/>
    <mergeCell ref="B4:G6"/>
    <mergeCell ref="B8:B9"/>
    <mergeCell ref="C8:C9"/>
    <mergeCell ref="E81:E82"/>
    <mergeCell ref="F81:F82"/>
    <mergeCell ref="G81:G82"/>
    <mergeCell ref="B77:B78"/>
    <mergeCell ref="C77:C78"/>
    <mergeCell ref="D77:D78"/>
    <mergeCell ref="E77:E78"/>
    <mergeCell ref="F77:F78"/>
    <mergeCell ref="G77:G78"/>
    <mergeCell ref="B81:B82"/>
    <mergeCell ref="C81:C82"/>
    <mergeCell ref="D81:D82"/>
  </mergeCells>
  <pageMargins left="0.70866141732283472" right="0.70866141732283472" top="0.74803149606299213" bottom="0.74803149606299213" header="0.31496062992125984" footer="0.31496062992125984"/>
  <pageSetup paperSize="9" scale="60" orientation="portrait" r:id="rId1"/>
  <ignoredErrors>
    <ignoredError sqref="C13"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249977111117893"/>
  </sheetPr>
  <dimension ref="B4:G49"/>
  <sheetViews>
    <sheetView showGridLines="0" topLeftCell="A24" zoomScale="102" zoomScaleNormal="102" workbookViewId="0">
      <selection activeCell="C47" sqref="C47"/>
    </sheetView>
  </sheetViews>
  <sheetFormatPr baseColWidth="10" defaultColWidth="10.85546875" defaultRowHeight="15"/>
  <cols>
    <col min="2" max="2" width="47" bestFit="1" customWidth="1"/>
    <col min="3" max="3" width="16.85546875" customWidth="1"/>
    <col min="4" max="4" width="17.42578125" bestFit="1" customWidth="1"/>
    <col min="6" max="6" width="12.85546875" bestFit="1" customWidth="1"/>
    <col min="7" max="7" width="11.85546875" bestFit="1" customWidth="1"/>
    <col min="8" max="8" width="17.28515625" customWidth="1"/>
  </cols>
  <sheetData>
    <row r="4" spans="2:4">
      <c r="B4" s="355" t="s">
        <v>580</v>
      </c>
      <c r="C4" s="355"/>
      <c r="D4" s="355"/>
    </row>
    <row r="5" spans="2:4">
      <c r="B5" s="355"/>
      <c r="C5" s="355"/>
      <c r="D5" s="355"/>
    </row>
    <row r="7" spans="2:4" ht="22.5">
      <c r="B7" s="159"/>
      <c r="C7" s="160" t="s">
        <v>76</v>
      </c>
      <c r="D7" s="132" t="s">
        <v>77</v>
      </c>
    </row>
    <row r="8" spans="2:4">
      <c r="B8" s="161" t="s">
        <v>78</v>
      </c>
      <c r="C8" s="162">
        <f>+SUM(C9:C16)</f>
        <v>1027841976.04</v>
      </c>
      <c r="D8" s="162">
        <f>+SUM(D9:D16)</f>
        <v>463933160.29000002</v>
      </c>
    </row>
    <row r="9" spans="2:4">
      <c r="B9" s="163" t="s">
        <v>79</v>
      </c>
      <c r="C9" s="164"/>
      <c r="D9" s="168"/>
    </row>
    <row r="10" spans="2:4">
      <c r="B10" s="165" t="s">
        <v>80</v>
      </c>
      <c r="C10" s="166"/>
      <c r="D10" s="166">
        <v>0</v>
      </c>
    </row>
    <row r="11" spans="2:4">
      <c r="B11" s="165" t="s">
        <v>81</v>
      </c>
      <c r="C11" s="166">
        <v>555391834.24000001</v>
      </c>
      <c r="D11" s="166">
        <v>142034282.19</v>
      </c>
    </row>
    <row r="12" spans="2:4">
      <c r="B12" s="163" t="s">
        <v>82</v>
      </c>
      <c r="C12" s="164"/>
      <c r="D12" s="168"/>
    </row>
    <row r="13" spans="2:4">
      <c r="B13" s="165" t="s">
        <v>83</v>
      </c>
      <c r="C13" s="166">
        <v>18113788.16</v>
      </c>
      <c r="D13" s="166">
        <v>2594674.54</v>
      </c>
    </row>
    <row r="14" spans="2:4">
      <c r="B14" s="165" t="s">
        <v>84</v>
      </c>
      <c r="C14" s="166">
        <v>103132528.47</v>
      </c>
      <c r="D14" s="166">
        <v>41466383.899999999</v>
      </c>
    </row>
    <row r="15" spans="2:4">
      <c r="B15" s="167" t="s">
        <v>85</v>
      </c>
      <c r="C15" s="166">
        <v>39137547.280000001</v>
      </c>
      <c r="D15" s="166">
        <v>158668312.72999999</v>
      </c>
    </row>
    <row r="16" spans="2:4">
      <c r="B16" s="167" t="s">
        <v>86</v>
      </c>
      <c r="C16" s="166">
        <f>+'Anexo 5s-5w'!C37</f>
        <v>312066277.88999993</v>
      </c>
      <c r="D16" s="166">
        <f>+'Anexo 5s-5w'!D37</f>
        <v>119169506.93000001</v>
      </c>
    </row>
    <row r="17" spans="2:7">
      <c r="B17" s="161" t="s">
        <v>87</v>
      </c>
      <c r="C17" s="162">
        <f>SUM(C18:C20)</f>
        <v>-336685167.31999999</v>
      </c>
      <c r="D17" s="162">
        <f>SUM(D18:D20)</f>
        <v>-151776170.41</v>
      </c>
    </row>
    <row r="18" spans="2:7">
      <c r="B18" s="167" t="s">
        <v>88</v>
      </c>
      <c r="C18" s="168">
        <v>0</v>
      </c>
      <c r="D18" s="168">
        <v>0</v>
      </c>
    </row>
    <row r="19" spans="2:7">
      <c r="B19" s="167" t="s">
        <v>89</v>
      </c>
      <c r="C19" s="168">
        <f>-'Anexo 5s-5w'!C49</f>
        <v>-235915270.94999999</v>
      </c>
      <c r="D19" s="168">
        <f>-'Anexo 5s-5w'!D49</f>
        <v>-107152537.03999999</v>
      </c>
    </row>
    <row r="20" spans="2:7">
      <c r="B20" s="167" t="s">
        <v>90</v>
      </c>
      <c r="C20" s="168">
        <f>-'Anexo 5s-5w'!C59</f>
        <v>-100769896.37</v>
      </c>
      <c r="D20" s="168">
        <f>-'Anexo 5s-5w'!D59</f>
        <v>-44623633.369999997</v>
      </c>
      <c r="F20" s="18"/>
    </row>
    <row r="21" spans="2:7">
      <c r="B21" s="161" t="s">
        <v>91</v>
      </c>
      <c r="C21" s="162">
        <f>+C8+C17</f>
        <v>691156808.72000003</v>
      </c>
      <c r="D21" s="162">
        <f>+D8+D17</f>
        <v>312156989.88</v>
      </c>
    </row>
    <row r="22" spans="2:7">
      <c r="B22" s="265" t="s">
        <v>535</v>
      </c>
      <c r="C22" s="169">
        <f>SUM(C23:C24)</f>
        <v>-19918289.079999998</v>
      </c>
      <c r="D22" s="169">
        <f>SUM(D23:D24)</f>
        <v>-1981818.18</v>
      </c>
      <c r="G22" s="18"/>
    </row>
    <row r="23" spans="2:7">
      <c r="B23" s="167" t="s">
        <v>92</v>
      </c>
      <c r="C23" s="168">
        <v>-19918289.079999998</v>
      </c>
      <c r="D23" s="168">
        <v>-1981818.18</v>
      </c>
    </row>
    <row r="24" spans="2:7">
      <c r="B24" s="167" t="s">
        <v>93</v>
      </c>
      <c r="C24" s="168">
        <v>0</v>
      </c>
      <c r="D24" s="168">
        <v>0</v>
      </c>
    </row>
    <row r="25" spans="2:7">
      <c r="B25" s="163" t="s">
        <v>94</v>
      </c>
      <c r="C25" s="169">
        <f>SUM(C26:C31)</f>
        <v>-1550600690.6506</v>
      </c>
      <c r="D25" s="169">
        <f>SUM(D26:D31)</f>
        <v>-1388373995.0796001</v>
      </c>
    </row>
    <row r="26" spans="2:7">
      <c r="B26" s="167" t="s">
        <v>95</v>
      </c>
      <c r="C26" s="168">
        <v>-313600000</v>
      </c>
      <c r="D26" s="168">
        <v>-225670904.53999999</v>
      </c>
    </row>
    <row r="27" spans="2:7">
      <c r="B27" s="167" t="s">
        <v>96</v>
      </c>
      <c r="C27" s="168">
        <f>+'Anexo 5d-5h'!I66+'Anexo 5d-5h'!C75-'Anexo 5d-5h'!D75</f>
        <v>-240265312.1006</v>
      </c>
      <c r="D27" s="168">
        <f>'Anexo 5d-5h'!L66+'Anexo 5d-5h'!D75</f>
        <v>-175604534.9296</v>
      </c>
    </row>
    <row r="28" spans="2:7">
      <c r="B28" s="167" t="s">
        <v>97</v>
      </c>
      <c r="C28" s="168">
        <v>-26526928.829999998</v>
      </c>
      <c r="D28" s="168">
        <v>-24437032.690000001</v>
      </c>
    </row>
    <row r="29" spans="2:7">
      <c r="B29" s="167" t="s">
        <v>98</v>
      </c>
      <c r="C29" s="168">
        <v>-3295454.55</v>
      </c>
      <c r="D29" s="168">
        <v>-3607949.37</v>
      </c>
    </row>
    <row r="30" spans="2:7">
      <c r="B30" s="167" t="s">
        <v>99</v>
      </c>
      <c r="C30" s="168">
        <v>-4356772</v>
      </c>
      <c r="D30" s="168">
        <v>-7416321</v>
      </c>
    </row>
    <row r="31" spans="2:7">
      <c r="B31" s="167" t="s">
        <v>100</v>
      </c>
      <c r="C31" s="168">
        <f>-'Anexo 5s-5w'!C90</f>
        <v>-962556223.17000008</v>
      </c>
      <c r="D31" s="168">
        <f>-'Anexo 5s-5w'!D90</f>
        <v>-951637252.55000019</v>
      </c>
    </row>
    <row r="32" spans="2:7">
      <c r="B32" s="161" t="s">
        <v>101</v>
      </c>
      <c r="C32" s="162">
        <f>+C21+C22+C25</f>
        <v>-879362171.01059997</v>
      </c>
      <c r="D32" s="162">
        <f>+D21+D22+D25</f>
        <v>-1078198823.3796</v>
      </c>
    </row>
    <row r="33" spans="2:7">
      <c r="B33" s="163" t="s">
        <v>102</v>
      </c>
      <c r="C33" s="170"/>
      <c r="D33" s="169"/>
    </row>
    <row r="34" spans="2:7">
      <c r="B34" s="167" t="s">
        <v>103</v>
      </c>
      <c r="C34" s="168">
        <f>+'Anexo 5x-5z'!C13</f>
        <v>100213744.96000001</v>
      </c>
      <c r="D34" s="168">
        <f>+'Anexo 5x-5z'!D13</f>
        <v>54950512.840000004</v>
      </c>
    </row>
    <row r="35" spans="2:7">
      <c r="B35" s="167" t="s">
        <v>104</v>
      </c>
      <c r="C35" s="168">
        <v>0</v>
      </c>
      <c r="D35" s="168">
        <v>0</v>
      </c>
    </row>
    <row r="36" spans="2:7">
      <c r="B36" s="163" t="s">
        <v>105</v>
      </c>
      <c r="C36" s="170"/>
      <c r="D36" s="169"/>
    </row>
    <row r="37" spans="2:7">
      <c r="B37" s="163" t="s">
        <v>106</v>
      </c>
      <c r="C37" s="170"/>
      <c r="D37" s="169"/>
    </row>
    <row r="38" spans="2:7">
      <c r="B38" s="167" t="s">
        <v>107</v>
      </c>
      <c r="C38" s="168">
        <f>+'Anexo 5x-5z'!C29</f>
        <v>266641797.55000001</v>
      </c>
      <c r="D38" s="168">
        <f>+'Anexo 5x-5z'!D29</f>
        <v>248566851.43000001</v>
      </c>
    </row>
    <row r="39" spans="2:7">
      <c r="B39" s="167" t="s">
        <v>108</v>
      </c>
      <c r="C39" s="168">
        <f>+'Anexo 5a-5c'!D37</f>
        <v>153841809.71000001</v>
      </c>
      <c r="D39" s="168">
        <v>220152633.16999999</v>
      </c>
    </row>
    <row r="40" spans="2:7">
      <c r="B40" s="163" t="s">
        <v>109</v>
      </c>
      <c r="C40" s="170"/>
      <c r="D40" s="169"/>
    </row>
    <row r="41" spans="2:7">
      <c r="B41" s="167" t="s">
        <v>110</v>
      </c>
      <c r="C41" s="168">
        <f>-'Anexo 5x-5z'!C36</f>
        <v>-205947928.78999999</v>
      </c>
      <c r="D41" s="168">
        <f>-'Anexo 5x-5z'!D36</f>
        <v>-40635366.5</v>
      </c>
    </row>
    <row r="42" spans="2:7">
      <c r="B42" s="167" t="s">
        <v>108</v>
      </c>
      <c r="C42" s="168">
        <f>+'Anexo 5a-5c'!D38</f>
        <v>-159176109.94999999</v>
      </c>
      <c r="D42" s="168">
        <f>+'Anexo 5a-5c'!F38</f>
        <v>-175337613.62</v>
      </c>
    </row>
    <row r="43" spans="2:7">
      <c r="B43" s="161" t="s">
        <v>111</v>
      </c>
      <c r="C43" s="162">
        <f>SUM(C32:C42)</f>
        <v>-723788857.53059983</v>
      </c>
      <c r="D43" s="162">
        <f>SUM(D32:D42)</f>
        <v>-770501806.05960011</v>
      </c>
    </row>
    <row r="44" spans="2:7">
      <c r="B44" s="171" t="s">
        <v>112</v>
      </c>
      <c r="C44" s="162">
        <v>0</v>
      </c>
      <c r="D44" s="169">
        <v>0</v>
      </c>
    </row>
    <row r="45" spans="2:7">
      <c r="B45" s="171" t="s">
        <v>113</v>
      </c>
      <c r="C45" s="162">
        <v>0</v>
      </c>
      <c r="D45" s="169">
        <v>0</v>
      </c>
    </row>
    <row r="46" spans="2:7">
      <c r="B46" s="161" t="s">
        <v>114</v>
      </c>
      <c r="C46" s="162">
        <f>+C43-C44-C45</f>
        <v>-723788857.53059983</v>
      </c>
      <c r="D46" s="162">
        <f>SUM(D43:D45)</f>
        <v>-770501806.05960011</v>
      </c>
      <c r="E46" s="18"/>
    </row>
    <row r="47" spans="2:7">
      <c r="C47" s="18"/>
      <c r="D47" s="18"/>
    </row>
    <row r="48" spans="2:7">
      <c r="B48" s="4"/>
      <c r="C48" s="18"/>
      <c r="D48" s="4"/>
      <c r="F48" s="268"/>
      <c r="G48" s="268"/>
    </row>
    <row r="49" spans="2:6">
      <c r="B49" s="348" t="s">
        <v>439</v>
      </c>
      <c r="C49" s="348"/>
      <c r="D49" s="348"/>
      <c r="E49" s="348"/>
      <c r="F49" s="348"/>
    </row>
  </sheetData>
  <mergeCells count="2">
    <mergeCell ref="B4:D5"/>
    <mergeCell ref="B49:F49"/>
  </mergeCells>
  <pageMargins left="0.70866141732283472" right="0.70866141732283472" top="1.3385826771653544" bottom="0.74803149606299213" header="0.31496062992125984" footer="0.31496062992125984"/>
  <pageSetup paperSize="9" scale="65"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249977111117893"/>
  </sheetPr>
  <dimension ref="A4:P26"/>
  <sheetViews>
    <sheetView showGridLines="0" topLeftCell="A4" zoomScale="99" zoomScaleNormal="99" workbookViewId="0">
      <selection activeCell="O18" sqref="O18"/>
    </sheetView>
  </sheetViews>
  <sheetFormatPr baseColWidth="10" defaultColWidth="10.85546875" defaultRowHeight="15"/>
  <cols>
    <col min="1" max="1" width="4.85546875" customWidth="1"/>
    <col min="2" max="2" width="17.5703125" customWidth="1"/>
    <col min="3" max="3" width="16.42578125" customWidth="1"/>
    <col min="4" max="4" width="15" bestFit="1" customWidth="1"/>
    <col min="5" max="5" width="12.42578125" bestFit="1" customWidth="1"/>
    <col min="6" max="6" width="15" customWidth="1"/>
    <col min="7" max="7" width="16.85546875" customWidth="1"/>
    <col min="8" max="8" width="14.140625" bestFit="1" customWidth="1"/>
    <col min="9" max="9" width="14.140625" customWidth="1"/>
    <col min="10" max="10" width="14.140625" bestFit="1" customWidth="1"/>
    <col min="11" max="11" width="15.42578125" customWidth="1"/>
    <col min="12" max="12" width="16.140625" customWidth="1"/>
    <col min="13" max="13" width="15" bestFit="1" customWidth="1"/>
    <col min="14" max="14" width="14.140625" bestFit="1" customWidth="1"/>
    <col min="15" max="16" width="13.5703125" bestFit="1" customWidth="1"/>
  </cols>
  <sheetData>
    <row r="4" spans="1:15" ht="15.75">
      <c r="B4" s="356" t="s">
        <v>517</v>
      </c>
      <c r="C4" s="356"/>
      <c r="D4" s="356"/>
      <c r="E4" s="356"/>
      <c r="F4" s="356"/>
      <c r="G4" s="356"/>
      <c r="H4" s="356"/>
      <c r="I4" s="356"/>
      <c r="J4" s="356"/>
      <c r="K4" s="356"/>
      <c r="L4" s="356"/>
      <c r="M4" s="356"/>
      <c r="N4" s="356"/>
    </row>
    <row r="5" spans="1:15" ht="15.75">
      <c r="A5" s="10"/>
      <c r="B5" s="357" t="s">
        <v>581</v>
      </c>
      <c r="C5" s="357"/>
      <c r="D5" s="357"/>
      <c r="E5" s="357"/>
      <c r="F5" s="357"/>
      <c r="G5" s="357"/>
      <c r="H5" s="357"/>
      <c r="I5" s="357"/>
      <c r="J5" s="357"/>
      <c r="K5" s="357"/>
      <c r="L5" s="357"/>
      <c r="M5" s="357"/>
      <c r="N5" s="357"/>
    </row>
    <row r="6" spans="1:15" ht="15.75">
      <c r="A6" s="10"/>
      <c r="B6" s="356" t="s">
        <v>143</v>
      </c>
      <c r="C6" s="356"/>
      <c r="D6" s="356"/>
      <c r="E6" s="356"/>
      <c r="F6" s="356"/>
      <c r="G6" s="356"/>
      <c r="H6" s="356"/>
      <c r="I6" s="356"/>
      <c r="J6" s="356"/>
      <c r="K6" s="356"/>
      <c r="L6" s="356"/>
      <c r="M6" s="356"/>
      <c r="N6" s="356"/>
    </row>
    <row r="7" spans="1:15" ht="15.75">
      <c r="A7" s="10"/>
      <c r="B7" s="59"/>
      <c r="C7" s="59"/>
      <c r="D7" s="59"/>
      <c r="E7" s="59"/>
      <c r="F7" s="59"/>
      <c r="G7" s="59"/>
      <c r="H7" s="59"/>
      <c r="I7" s="59"/>
      <c r="J7" s="59"/>
      <c r="K7" s="59"/>
      <c r="L7" s="59"/>
      <c r="M7" s="59"/>
      <c r="N7" s="59"/>
    </row>
    <row r="8" spans="1:15">
      <c r="B8" s="358" t="s">
        <v>144</v>
      </c>
      <c r="C8" s="358" t="s">
        <v>145</v>
      </c>
      <c r="D8" s="358"/>
      <c r="E8" s="358"/>
      <c r="F8" s="358"/>
      <c r="G8" s="358" t="s">
        <v>146</v>
      </c>
      <c r="H8" s="358"/>
      <c r="I8" s="358"/>
      <c r="J8" s="358"/>
      <c r="K8" s="358" t="s">
        <v>147</v>
      </c>
      <c r="L8" s="358"/>
      <c r="M8" s="358" t="s">
        <v>148</v>
      </c>
      <c r="N8" s="358"/>
    </row>
    <row r="9" spans="1:15">
      <c r="B9" s="358"/>
      <c r="C9" s="358" t="s">
        <v>149</v>
      </c>
      <c r="D9" s="358" t="s">
        <v>150</v>
      </c>
      <c r="E9" s="358" t="s">
        <v>151</v>
      </c>
      <c r="F9" s="358" t="s">
        <v>152</v>
      </c>
      <c r="G9" s="358" t="s">
        <v>153</v>
      </c>
      <c r="H9" s="358" t="s">
        <v>359</v>
      </c>
      <c r="I9" s="358" t="s">
        <v>379</v>
      </c>
      <c r="J9" s="358" t="s">
        <v>154</v>
      </c>
      <c r="K9" s="358" t="s">
        <v>156</v>
      </c>
      <c r="L9" s="358" t="s">
        <v>157</v>
      </c>
      <c r="M9" s="93" t="s">
        <v>158</v>
      </c>
      <c r="N9" s="358" t="s">
        <v>160</v>
      </c>
    </row>
    <row r="10" spans="1:15">
      <c r="B10" s="358"/>
      <c r="C10" s="358"/>
      <c r="D10" s="358"/>
      <c r="E10" s="358"/>
      <c r="F10" s="358"/>
      <c r="G10" s="358"/>
      <c r="H10" s="358"/>
      <c r="I10" s="358"/>
      <c r="J10" s="358"/>
      <c r="K10" s="358"/>
      <c r="L10" s="358"/>
      <c r="M10" s="93" t="s">
        <v>159</v>
      </c>
      <c r="N10" s="358"/>
      <c r="O10" s="18"/>
    </row>
    <row r="11" spans="1:15" ht="25.5">
      <c r="B11" s="103" t="s">
        <v>339</v>
      </c>
      <c r="C11" s="154">
        <v>0</v>
      </c>
      <c r="D11" s="154">
        <f>+'Balance General'!G63</f>
        <v>1726000000</v>
      </c>
      <c r="E11" s="154">
        <f>+'Balance General'!G64</f>
        <v>102000000</v>
      </c>
      <c r="F11" s="154">
        <f>+'Balance General'!G62</f>
        <v>2274000000</v>
      </c>
      <c r="G11" s="154">
        <f>+'Balance General'!G66</f>
        <v>0</v>
      </c>
      <c r="H11" s="154">
        <v>0</v>
      </c>
      <c r="I11" s="154"/>
      <c r="J11" s="154">
        <f>+'Balance General'!G68</f>
        <v>0</v>
      </c>
      <c r="K11" s="154">
        <f>+'Balance General'!G69</f>
        <v>-124627045</v>
      </c>
      <c r="L11" s="154">
        <f>+'Balance General'!G70</f>
        <v>-741827815.030002</v>
      </c>
      <c r="M11" s="157"/>
      <c r="N11" s="154">
        <f>SUM(C11:L11)</f>
        <v>3235545139.9699979</v>
      </c>
      <c r="O11" s="18"/>
    </row>
    <row r="12" spans="1:15" ht="25.5">
      <c r="B12" s="90" t="s">
        <v>162</v>
      </c>
      <c r="C12" s="155">
        <v>0</v>
      </c>
      <c r="D12" s="155">
        <v>0</v>
      </c>
      <c r="E12" s="156"/>
      <c r="F12" s="88"/>
      <c r="G12" s="88">
        <v>0</v>
      </c>
      <c r="H12" s="91">
        <v>0</v>
      </c>
      <c r="I12" s="91"/>
      <c r="J12" s="155">
        <v>0</v>
      </c>
      <c r="K12" s="91"/>
      <c r="L12" s="91"/>
      <c r="M12" s="157">
        <f>SUM(C12:L12)</f>
        <v>0</v>
      </c>
      <c r="N12" s="154">
        <f>SUM(C12:L12)</f>
        <v>0</v>
      </c>
    </row>
    <row r="13" spans="1:15" ht="34.5" customHeight="1">
      <c r="B13" s="103" t="s">
        <v>155</v>
      </c>
      <c r="C13" s="155">
        <v>0</v>
      </c>
      <c r="D13" s="155">
        <f>-F13+'Balance General'!F63</f>
        <v>-1126000000</v>
      </c>
      <c r="E13" s="155">
        <v>0</v>
      </c>
      <c r="F13" s="155">
        <f>+'Balance General'!F62-'Balance General'!G62</f>
        <v>1726000000</v>
      </c>
      <c r="G13" s="157">
        <v>0</v>
      </c>
      <c r="H13" s="157">
        <v>0</v>
      </c>
      <c r="I13" s="157"/>
      <c r="J13" s="157">
        <v>0</v>
      </c>
      <c r="K13" s="157">
        <v>0</v>
      </c>
      <c r="L13" s="157">
        <v>0</v>
      </c>
      <c r="M13" s="157">
        <f t="shared" ref="M13:M17" si="0">SUM(C13:L13)</f>
        <v>600000000</v>
      </c>
      <c r="N13" s="154">
        <v>0</v>
      </c>
    </row>
    <row r="14" spans="1:15" ht="27" customHeight="1">
      <c r="B14" s="103" t="s">
        <v>163</v>
      </c>
      <c r="C14" s="157">
        <v>0</v>
      </c>
      <c r="D14" s="157">
        <v>0</v>
      </c>
      <c r="E14" s="157">
        <v>0</v>
      </c>
      <c r="F14" s="157">
        <v>0</v>
      </c>
      <c r="G14" s="158">
        <f>+'Balance General'!F66-'Balance General'!G66</f>
        <v>0</v>
      </c>
      <c r="H14" s="157">
        <v>0</v>
      </c>
      <c r="I14" s="157">
        <f>+'Balance General'!F67-'Balance General'!G67</f>
        <v>0</v>
      </c>
      <c r="J14" s="157">
        <v>0</v>
      </c>
      <c r="K14" s="157">
        <v>0</v>
      </c>
      <c r="L14" s="157">
        <v>0</v>
      </c>
      <c r="M14" s="157">
        <f t="shared" si="0"/>
        <v>0</v>
      </c>
      <c r="N14" s="154">
        <v>0</v>
      </c>
    </row>
    <row r="15" spans="1:15" ht="27" customHeight="1">
      <c r="B15" s="103" t="s">
        <v>358</v>
      </c>
      <c r="C15" s="157">
        <v>0</v>
      </c>
      <c r="D15" s="157">
        <v>0</v>
      </c>
      <c r="E15" s="157">
        <v>1000000</v>
      </c>
      <c r="F15" s="157">
        <v>0</v>
      </c>
      <c r="G15" s="158">
        <v>0</v>
      </c>
      <c r="H15" s="158">
        <v>0</v>
      </c>
      <c r="I15" s="158"/>
      <c r="J15" s="157">
        <v>0</v>
      </c>
      <c r="K15" s="155">
        <v>0</v>
      </c>
      <c r="L15" s="157">
        <v>0</v>
      </c>
      <c r="M15" s="157">
        <f t="shared" si="0"/>
        <v>1000000</v>
      </c>
      <c r="N15" s="154">
        <v>0</v>
      </c>
    </row>
    <row r="16" spans="1:15" ht="25.5">
      <c r="B16" s="103" t="s">
        <v>600</v>
      </c>
      <c r="C16" s="157"/>
      <c r="D16" s="157"/>
      <c r="E16" s="157"/>
      <c r="F16" s="157"/>
      <c r="G16" s="158"/>
      <c r="H16" s="158"/>
      <c r="I16" s="158"/>
      <c r="J16" s="157"/>
      <c r="K16" s="155">
        <f>+L11</f>
        <v>-741827815.030002</v>
      </c>
      <c r="L16" s="157">
        <f>-K16</f>
        <v>741827815.030002</v>
      </c>
      <c r="M16" s="157">
        <f t="shared" si="0"/>
        <v>0</v>
      </c>
      <c r="N16" s="154">
        <v>0</v>
      </c>
    </row>
    <row r="17" spans="2:16" ht="25.5">
      <c r="B17" s="103" t="s">
        <v>340</v>
      </c>
      <c r="C17" s="157">
        <v>0</v>
      </c>
      <c r="D17" s="157">
        <v>0</v>
      </c>
      <c r="E17" s="157">
        <v>0</v>
      </c>
      <c r="F17" s="157">
        <v>0</v>
      </c>
      <c r="G17" s="154">
        <v>0</v>
      </c>
      <c r="H17" s="154">
        <v>0</v>
      </c>
      <c r="I17" s="154"/>
      <c r="J17" s="154">
        <v>0</v>
      </c>
      <c r="K17" s="67">
        <v>0</v>
      </c>
      <c r="L17" s="157">
        <f>+'Balance General'!F70</f>
        <v>-723788857.22999954</v>
      </c>
      <c r="M17" s="157">
        <f t="shared" si="0"/>
        <v>-723788857.22999954</v>
      </c>
      <c r="N17" s="154">
        <v>0</v>
      </c>
    </row>
    <row r="18" spans="2:16" ht="27" customHeight="1">
      <c r="B18" s="104" t="s">
        <v>353</v>
      </c>
      <c r="C18" s="154">
        <f>SUM(C11:C17)</f>
        <v>0</v>
      </c>
      <c r="D18" s="154">
        <f t="shared" ref="D18:L18" si="1">SUM(D11:D17)</f>
        <v>600000000</v>
      </c>
      <c r="E18" s="154">
        <f t="shared" si="1"/>
        <v>103000000</v>
      </c>
      <c r="F18" s="154">
        <f t="shared" si="1"/>
        <v>4000000000</v>
      </c>
      <c r="G18" s="154">
        <f t="shared" si="1"/>
        <v>0</v>
      </c>
      <c r="H18" s="154">
        <f t="shared" si="1"/>
        <v>0</v>
      </c>
      <c r="I18" s="154">
        <f t="shared" si="1"/>
        <v>0</v>
      </c>
      <c r="J18" s="154">
        <f t="shared" si="1"/>
        <v>0</v>
      </c>
      <c r="K18" s="154">
        <f>SUM(K11:K17)</f>
        <v>-866454860.030002</v>
      </c>
      <c r="L18" s="154">
        <f t="shared" si="1"/>
        <v>-723788857.22999954</v>
      </c>
      <c r="M18" s="154">
        <f>SUM(C18:L18)</f>
        <v>3112756282.7399983</v>
      </c>
      <c r="N18" s="154">
        <v>0</v>
      </c>
      <c r="O18" s="18"/>
      <c r="P18" s="18"/>
    </row>
    <row r="19" spans="2:16" ht="25.5">
      <c r="B19" s="104" t="s">
        <v>354</v>
      </c>
      <c r="C19" s="154">
        <f>+C11</f>
        <v>0</v>
      </c>
      <c r="D19" s="154">
        <f>+D11</f>
        <v>1726000000</v>
      </c>
      <c r="E19" s="91">
        <f>+E18</f>
        <v>103000000</v>
      </c>
      <c r="F19" s="91">
        <f>+F11</f>
        <v>2274000000</v>
      </c>
      <c r="G19" s="154">
        <f>+G11</f>
        <v>0</v>
      </c>
      <c r="H19" s="154">
        <v>0</v>
      </c>
      <c r="I19" s="154">
        <v>0</v>
      </c>
      <c r="J19" s="154">
        <f>+J11</f>
        <v>0</v>
      </c>
      <c r="K19" s="154">
        <f>+K11</f>
        <v>-124627045</v>
      </c>
      <c r="L19" s="154">
        <f>+L11</f>
        <v>-741827815.030002</v>
      </c>
      <c r="M19" s="154">
        <f>+M11</f>
        <v>0</v>
      </c>
      <c r="N19" s="154">
        <f>+N11</f>
        <v>3235545139.9699979</v>
      </c>
      <c r="O19" s="18"/>
      <c r="P19" s="18"/>
    </row>
    <row r="20" spans="2:16">
      <c r="F20" s="18"/>
    </row>
    <row r="21" spans="2:16">
      <c r="B21" s="4"/>
    </row>
    <row r="22" spans="2:16" ht="16.5" customHeight="1">
      <c r="B22" s="245" t="s">
        <v>439</v>
      </c>
      <c r="C22" s="246"/>
      <c r="D22" s="247"/>
      <c r="E22" s="246"/>
      <c r="F22" s="246"/>
      <c r="G22" s="246"/>
      <c r="H22" s="246"/>
    </row>
    <row r="23" spans="2:16">
      <c r="B23" s="264"/>
      <c r="C23" s="36"/>
      <c r="D23" s="36"/>
      <c r="E23" s="36"/>
      <c r="F23" s="36"/>
      <c r="G23" s="36"/>
      <c r="H23" s="36"/>
      <c r="I23" s="36"/>
      <c r="J23" s="36"/>
      <c r="K23" s="36"/>
      <c r="L23" s="36"/>
      <c r="M23" s="36"/>
    </row>
    <row r="24" spans="2:16">
      <c r="B24" s="36"/>
      <c r="C24" s="36"/>
      <c r="D24" s="36"/>
      <c r="E24" s="36"/>
      <c r="F24" s="36"/>
      <c r="G24" s="36"/>
      <c r="H24" s="36"/>
      <c r="I24" s="36"/>
      <c r="J24" s="36"/>
      <c r="K24" s="36"/>
      <c r="L24" s="36"/>
      <c r="M24" s="36"/>
    </row>
    <row r="25" spans="2:16">
      <c r="B25" s="36"/>
      <c r="C25" s="36"/>
      <c r="D25" s="36"/>
      <c r="E25" s="36"/>
      <c r="F25" s="36"/>
      <c r="G25" s="36"/>
      <c r="H25" s="36"/>
      <c r="I25" s="36"/>
      <c r="J25" s="36"/>
      <c r="K25" s="36"/>
      <c r="L25" s="36"/>
      <c r="M25" s="36"/>
    </row>
    <row r="26" spans="2:16">
      <c r="B26" s="36"/>
      <c r="C26" s="36"/>
      <c r="D26" s="36"/>
      <c r="E26" s="36"/>
      <c r="F26" s="36"/>
      <c r="G26" s="36"/>
      <c r="H26" s="36"/>
      <c r="I26" s="36"/>
      <c r="J26" s="36"/>
      <c r="K26" s="36"/>
      <c r="L26" s="36"/>
      <c r="M26" s="36"/>
    </row>
  </sheetData>
  <mergeCells count="19">
    <mergeCell ref="K9:K10"/>
    <mergeCell ref="L9:L10"/>
    <mergeCell ref="I9:I10"/>
    <mergeCell ref="B4:N4"/>
    <mergeCell ref="B5:N5"/>
    <mergeCell ref="B6:N6"/>
    <mergeCell ref="B8:B10"/>
    <mergeCell ref="C8:F8"/>
    <mergeCell ref="G8:J8"/>
    <mergeCell ref="K8:L8"/>
    <mergeCell ref="M8:N8"/>
    <mergeCell ref="C9:C10"/>
    <mergeCell ref="D9:D10"/>
    <mergeCell ref="E9:E10"/>
    <mergeCell ref="F9:F10"/>
    <mergeCell ref="G9:G10"/>
    <mergeCell ref="H9:H10"/>
    <mergeCell ref="J9:J10"/>
    <mergeCell ref="N9:N10"/>
  </mergeCells>
  <pageMargins left="0.7" right="0.7" top="0.75" bottom="0.75" header="0.3" footer="0.3"/>
  <pageSetup paperSize="9" scale="6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249977111117893"/>
  </sheetPr>
  <dimension ref="B4:F44"/>
  <sheetViews>
    <sheetView showGridLines="0" topLeftCell="A18" zoomScale="102" zoomScaleNormal="102" workbookViewId="0">
      <selection activeCell="C42" sqref="C42"/>
    </sheetView>
  </sheetViews>
  <sheetFormatPr baseColWidth="10" defaultColWidth="10.85546875" defaultRowHeight="15"/>
  <cols>
    <col min="2" max="2" width="74.85546875" bestFit="1" customWidth="1"/>
    <col min="3" max="3" width="14.5703125" bestFit="1" customWidth="1"/>
    <col min="4" max="4" width="16.5703125" customWidth="1"/>
    <col min="7" max="7" width="15.28515625" customWidth="1"/>
  </cols>
  <sheetData>
    <row r="4" spans="2:6">
      <c r="B4" s="355" t="s">
        <v>531</v>
      </c>
      <c r="C4" s="355"/>
      <c r="D4" s="355"/>
    </row>
    <row r="5" spans="2:6">
      <c r="B5" s="359" t="s">
        <v>581</v>
      </c>
      <c r="C5" s="359"/>
      <c r="D5" s="359"/>
    </row>
    <row r="6" spans="2:6">
      <c r="B6" s="360" t="s">
        <v>115</v>
      </c>
      <c r="C6" s="360"/>
      <c r="D6" s="360"/>
    </row>
    <row r="9" spans="2:6" ht="24">
      <c r="B9" s="137"/>
      <c r="C9" s="98" t="s">
        <v>76</v>
      </c>
      <c r="D9" s="138" t="s">
        <v>77</v>
      </c>
      <c r="E9" s="3"/>
    </row>
    <row r="10" spans="2:6">
      <c r="B10" s="139" t="s">
        <v>116</v>
      </c>
      <c r="C10" s="140"/>
      <c r="D10" s="140"/>
      <c r="E10" s="3"/>
    </row>
    <row r="11" spans="2:6">
      <c r="B11" s="141" t="s">
        <v>117</v>
      </c>
      <c r="C11" s="142">
        <v>1024817931.04</v>
      </c>
      <c r="D11" s="142">
        <v>463933160.29000002</v>
      </c>
      <c r="E11" s="3"/>
    </row>
    <row r="12" spans="2:6">
      <c r="B12" s="141" t="s">
        <v>118</v>
      </c>
      <c r="C12" s="142">
        <v>-329448512</v>
      </c>
      <c r="D12" s="142">
        <v>-777405978.36000001</v>
      </c>
      <c r="E12" s="3"/>
    </row>
    <row r="13" spans="2:6">
      <c r="B13" s="141" t="s">
        <v>119</v>
      </c>
      <c r="C13" s="142">
        <v>366855542.50999999</v>
      </c>
      <c r="D13" s="142">
        <v>651849748.09000003</v>
      </c>
      <c r="E13" s="3"/>
    </row>
    <row r="14" spans="2:6">
      <c r="B14" s="361" t="s">
        <v>120</v>
      </c>
      <c r="C14" s="362">
        <f>SUM(C11:C13)</f>
        <v>1062224961.55</v>
      </c>
      <c r="D14" s="362">
        <f>SUM(D11:D13)</f>
        <v>338376930.02000004</v>
      </c>
      <c r="E14" s="3"/>
    </row>
    <row r="15" spans="2:6">
      <c r="B15" s="361"/>
      <c r="C15" s="362"/>
      <c r="D15" s="362"/>
      <c r="E15" s="3"/>
      <c r="F15" s="3"/>
    </row>
    <row r="16" spans="2:6">
      <c r="B16" s="143" t="s">
        <v>121</v>
      </c>
      <c r="C16" s="144"/>
      <c r="D16" s="145"/>
      <c r="E16" s="3"/>
    </row>
    <row r="17" spans="2:5">
      <c r="B17" s="141" t="s">
        <v>122</v>
      </c>
      <c r="C17" s="142">
        <v>-240427825.58999991</v>
      </c>
      <c r="D17" s="147">
        <v>60625436.25999999</v>
      </c>
      <c r="E17" s="3"/>
    </row>
    <row r="18" spans="2:5">
      <c r="B18" s="143" t="s">
        <v>123</v>
      </c>
      <c r="C18" s="148"/>
      <c r="D18" s="148"/>
      <c r="E18" s="3"/>
    </row>
    <row r="19" spans="2:5">
      <c r="B19" s="141" t="s">
        <v>124</v>
      </c>
      <c r="C19" s="142">
        <v>-1032666167.95</v>
      </c>
      <c r="D19" s="142">
        <v>-983192597.73000014</v>
      </c>
      <c r="E19" s="3"/>
    </row>
    <row r="20" spans="2:5">
      <c r="B20" s="143" t="s">
        <v>125</v>
      </c>
      <c r="C20" s="146"/>
      <c r="D20" s="146"/>
      <c r="E20" s="3"/>
    </row>
    <row r="21" spans="2:5">
      <c r="B21" s="141" t="s">
        <v>360</v>
      </c>
      <c r="C21" s="142">
        <f>+'Estado de Resultados'!C30</f>
        <v>-4356772</v>
      </c>
      <c r="D21" s="142">
        <v>-7416321</v>
      </c>
      <c r="E21" s="3"/>
    </row>
    <row r="22" spans="2:5">
      <c r="B22" s="143" t="s">
        <v>516</v>
      </c>
      <c r="C22" s="147">
        <f>SUM(C16:C21)</f>
        <v>-1277450765.54</v>
      </c>
      <c r="D22" s="147">
        <f>SUM(D16:D21)</f>
        <v>-929983482.47000015</v>
      </c>
      <c r="E22" s="3"/>
    </row>
    <row r="23" spans="2:5">
      <c r="B23" s="139" t="s">
        <v>126</v>
      </c>
      <c r="C23" s="140"/>
      <c r="D23" s="140"/>
      <c r="E23" s="3"/>
    </row>
    <row r="24" spans="2:5">
      <c r="B24" s="141" t="s">
        <v>127</v>
      </c>
      <c r="C24" s="142">
        <f>-'Balance General'!C21+'Balance General'!D21</f>
        <v>0</v>
      </c>
      <c r="D24" s="142">
        <v>0</v>
      </c>
      <c r="E24" s="3"/>
    </row>
    <row r="25" spans="2:5">
      <c r="B25" s="141" t="s">
        <v>128</v>
      </c>
      <c r="C25" s="142">
        <v>0</v>
      </c>
      <c r="D25" s="142">
        <v>368333663.18000001</v>
      </c>
      <c r="E25" s="3"/>
    </row>
    <row r="26" spans="2:5">
      <c r="B26" s="141" t="s">
        <v>129</v>
      </c>
      <c r="C26" s="142">
        <v>0</v>
      </c>
      <c r="D26" s="142">
        <v>0</v>
      </c>
      <c r="E26" s="3"/>
    </row>
    <row r="27" spans="2:5">
      <c r="B27" s="141" t="s">
        <v>357</v>
      </c>
      <c r="C27" s="142">
        <v>172179271.0106</v>
      </c>
      <c r="D27" s="142">
        <v>-100828409.08999999</v>
      </c>
      <c r="E27" s="3"/>
    </row>
    <row r="28" spans="2:5" ht="15.75" customHeight="1">
      <c r="B28" s="141" t="s">
        <v>130</v>
      </c>
      <c r="C28" s="142">
        <v>1902232521.0499995</v>
      </c>
      <c r="D28" s="142">
        <v>-3114705675.2299995</v>
      </c>
      <c r="E28" s="3"/>
    </row>
    <row r="29" spans="2:5">
      <c r="B29" s="141" t="s">
        <v>131</v>
      </c>
      <c r="C29" s="142">
        <v>0</v>
      </c>
      <c r="D29" s="142">
        <v>0</v>
      </c>
      <c r="E29" s="3"/>
    </row>
    <row r="30" spans="2:5">
      <c r="B30" s="141" t="s">
        <v>132</v>
      </c>
      <c r="C30" s="142">
        <v>0</v>
      </c>
      <c r="D30" s="142">
        <v>-33000741.57</v>
      </c>
      <c r="E30" s="3"/>
    </row>
    <row r="31" spans="2:5">
      <c r="B31" s="143" t="s">
        <v>133</v>
      </c>
      <c r="C31" s="147">
        <f>SUM(C24:C30)</f>
        <v>2074411792.0605996</v>
      </c>
      <c r="D31" s="147">
        <f>SUM(D24:D30)</f>
        <v>-2880201162.7099996</v>
      </c>
      <c r="E31" s="3"/>
    </row>
    <row r="32" spans="2:5">
      <c r="B32" s="139" t="s">
        <v>134</v>
      </c>
      <c r="C32" s="140"/>
      <c r="D32" s="140"/>
      <c r="E32" s="3"/>
    </row>
    <row r="33" spans="2:5">
      <c r="B33" s="141" t="s">
        <v>135</v>
      </c>
      <c r="C33" s="142">
        <v>-140827815</v>
      </c>
      <c r="D33" s="149">
        <v>-102000000</v>
      </c>
      <c r="E33" s="3"/>
    </row>
    <row r="34" spans="2:5">
      <c r="B34" s="141" t="s">
        <v>136</v>
      </c>
      <c r="C34" s="149">
        <v>-1429626162.0800004</v>
      </c>
      <c r="D34" s="149">
        <v>3439388003.5700002</v>
      </c>
      <c r="E34" s="3"/>
    </row>
    <row r="35" spans="2:5" hidden="1">
      <c r="B35" s="141" t="s">
        <v>137</v>
      </c>
      <c r="C35" s="146">
        <v>0</v>
      </c>
      <c r="D35" s="149">
        <v>0</v>
      </c>
      <c r="E35" s="3"/>
    </row>
    <row r="36" spans="2:5">
      <c r="B36" s="141" t="s">
        <v>138</v>
      </c>
      <c r="C36" s="149">
        <f>+'Estado de Resultados'!C41</f>
        <v>-205947928.78999999</v>
      </c>
      <c r="D36" s="149">
        <v>-40635366.5</v>
      </c>
      <c r="E36" s="3"/>
    </row>
    <row r="37" spans="2:5">
      <c r="B37" s="143" t="s">
        <v>139</v>
      </c>
      <c r="C37" s="147">
        <f>SUM(C33:C36)</f>
        <v>-1776401905.8700004</v>
      </c>
      <c r="D37" s="147">
        <f>SUM(D33:D36)</f>
        <v>3296752637.0700002</v>
      </c>
      <c r="E37" s="3"/>
    </row>
    <row r="38" spans="2:5">
      <c r="B38" s="143" t="s">
        <v>364</v>
      </c>
      <c r="C38" s="147">
        <f>+'Estado de Resultados'!C39+'Estado de Resultados'!C42</f>
        <v>-5334300.2399999797</v>
      </c>
      <c r="D38" s="147">
        <v>44815019.549999982</v>
      </c>
      <c r="E38" s="3"/>
    </row>
    <row r="39" spans="2:5">
      <c r="B39" s="143" t="s">
        <v>140</v>
      </c>
      <c r="C39" s="147">
        <f>+C38+C37+C31+C22+C14</f>
        <v>77449781.960599184</v>
      </c>
      <c r="D39" s="147">
        <f>+D14+D22+D31+D37+D38</f>
        <v>-130240058.53999969</v>
      </c>
      <c r="E39" s="3"/>
    </row>
    <row r="40" spans="2:5">
      <c r="B40" s="143" t="s">
        <v>141</v>
      </c>
      <c r="C40" s="142">
        <f>+D41</f>
        <v>50261979.460000306</v>
      </c>
      <c r="D40" s="142">
        <v>180502038</v>
      </c>
      <c r="E40" s="3"/>
    </row>
    <row r="41" spans="2:5">
      <c r="B41" s="143" t="s">
        <v>142</v>
      </c>
      <c r="C41" s="142">
        <f>+C39+C40</f>
        <v>127711761.42059949</v>
      </c>
      <c r="D41" s="150">
        <f>+D39+D40</f>
        <v>50261979.460000306</v>
      </c>
      <c r="E41" s="3"/>
    </row>
    <row r="42" spans="2:5">
      <c r="C42" s="18"/>
      <c r="D42" s="18"/>
    </row>
    <row r="43" spans="2:5">
      <c r="B43" s="4"/>
      <c r="C43" s="18"/>
    </row>
    <row r="44" spans="2:5">
      <c r="B44" s="245" t="s">
        <v>439</v>
      </c>
      <c r="C44" s="246"/>
      <c r="D44" s="247"/>
      <c r="E44" s="244"/>
    </row>
  </sheetData>
  <mergeCells count="6">
    <mergeCell ref="B5:D5"/>
    <mergeCell ref="B4:D4"/>
    <mergeCell ref="B6:D6"/>
    <mergeCell ref="B14:B15"/>
    <mergeCell ref="C14:C15"/>
    <mergeCell ref="D14:D15"/>
  </mergeCells>
  <pageMargins left="0.70866141732283472" right="0.70866141732283472" top="1.1417322834645669" bottom="0.74803149606299213" header="0.31496062992125984" footer="0.31496062992125984"/>
  <pageSetup scale="77" orientation="portrait" horizontalDpi="360" verticalDpi="36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249977111117893"/>
    <pageSetUpPr fitToPage="1"/>
  </sheetPr>
  <dimension ref="B2:G42"/>
  <sheetViews>
    <sheetView showGridLines="0" topLeftCell="A31" zoomScale="102" zoomScaleNormal="102" workbookViewId="0">
      <selection activeCell="B38" sqref="B38:D39"/>
    </sheetView>
  </sheetViews>
  <sheetFormatPr baseColWidth="10" defaultColWidth="10.85546875" defaultRowHeight="15"/>
  <cols>
    <col min="2" max="2" width="5" style="151" customWidth="1"/>
    <col min="3" max="3" width="89.28515625" customWidth="1"/>
    <col min="5" max="5" width="15.42578125" customWidth="1"/>
  </cols>
  <sheetData>
    <row r="2" spans="2:4">
      <c r="B2" s="363" t="s">
        <v>164</v>
      </c>
      <c r="C2" s="364"/>
      <c r="D2" s="365"/>
    </row>
    <row r="3" spans="2:4">
      <c r="B3" s="366"/>
      <c r="C3" s="367"/>
      <c r="D3" s="368"/>
    </row>
    <row r="4" spans="2:4" ht="37.5" customHeight="1">
      <c r="B4" s="369" t="s">
        <v>579</v>
      </c>
      <c r="C4" s="370"/>
      <c r="D4" s="371"/>
    </row>
    <row r="5" spans="2:4" ht="15.75" customHeight="1">
      <c r="B5" s="274" t="s">
        <v>165</v>
      </c>
      <c r="C5" s="229" t="s">
        <v>475</v>
      </c>
      <c r="D5" s="275"/>
    </row>
    <row r="6" spans="2:4" ht="9.6" customHeight="1">
      <c r="B6" s="274"/>
      <c r="C6" s="229"/>
      <c r="D6" s="275"/>
    </row>
    <row r="7" spans="2:4" ht="26.25">
      <c r="B7" s="276"/>
      <c r="C7" s="262" t="s">
        <v>577</v>
      </c>
      <c r="D7" s="275"/>
    </row>
    <row r="8" spans="2:4">
      <c r="B8" s="273"/>
      <c r="C8" s="277"/>
      <c r="D8" s="275"/>
    </row>
    <row r="9" spans="2:4">
      <c r="B9" s="274" t="s">
        <v>166</v>
      </c>
      <c r="C9" s="229" t="s">
        <v>476</v>
      </c>
      <c r="D9" s="275"/>
    </row>
    <row r="10" spans="2:4" ht="4.9000000000000004" customHeight="1">
      <c r="B10" s="273"/>
      <c r="C10" s="230"/>
      <c r="D10" s="275"/>
    </row>
    <row r="11" spans="2:4">
      <c r="B11" s="273"/>
      <c r="C11" s="229" t="s">
        <v>167</v>
      </c>
      <c r="D11" s="275"/>
    </row>
    <row r="12" spans="2:4" ht="47.25" customHeight="1">
      <c r="B12" s="273"/>
      <c r="C12" s="229" t="s">
        <v>380</v>
      </c>
      <c r="D12" s="275"/>
    </row>
    <row r="13" spans="2:4" ht="51">
      <c r="B13" s="273"/>
      <c r="C13" s="231" t="s">
        <v>381</v>
      </c>
      <c r="D13" s="275"/>
    </row>
    <row r="14" spans="2:4" ht="25.5">
      <c r="B14" s="273"/>
      <c r="C14" s="231" t="s">
        <v>168</v>
      </c>
      <c r="D14" s="275"/>
    </row>
    <row r="15" spans="2:4" ht="63.75">
      <c r="B15" s="273"/>
      <c r="C15" s="231" t="s">
        <v>169</v>
      </c>
      <c r="D15" s="275"/>
    </row>
    <row r="16" spans="2:4">
      <c r="B16" s="273"/>
      <c r="D16" s="275"/>
    </row>
    <row r="17" spans="2:4">
      <c r="B17" s="273"/>
      <c r="C17" s="229" t="s">
        <v>170</v>
      </c>
      <c r="D17" s="275"/>
    </row>
    <row r="18" spans="2:4">
      <c r="B18" s="273"/>
      <c r="C18" s="231" t="s">
        <v>445</v>
      </c>
      <c r="D18" s="275"/>
    </row>
    <row r="19" spans="2:4">
      <c r="B19" s="273"/>
      <c r="D19" s="275"/>
    </row>
    <row r="20" spans="2:4">
      <c r="B20" s="273"/>
      <c r="D20" s="275"/>
    </row>
    <row r="21" spans="2:4">
      <c r="B21" s="274" t="s">
        <v>171</v>
      </c>
      <c r="C21" s="229" t="s">
        <v>477</v>
      </c>
      <c r="D21" s="275"/>
    </row>
    <row r="22" spans="2:4" ht="47.45" customHeight="1">
      <c r="B22" s="273"/>
      <c r="C22" s="278" t="s">
        <v>578</v>
      </c>
      <c r="D22" s="275"/>
    </row>
    <row r="23" spans="2:4">
      <c r="B23" s="273"/>
      <c r="C23" s="230"/>
      <c r="D23" s="275"/>
    </row>
    <row r="24" spans="2:4" ht="63.75">
      <c r="B24" s="273"/>
      <c r="C24" s="231" t="s">
        <v>382</v>
      </c>
      <c r="D24" s="275"/>
    </row>
    <row r="25" spans="2:4">
      <c r="B25" s="273"/>
      <c r="C25" s="230"/>
      <c r="D25" s="275"/>
    </row>
    <row r="26" spans="2:4" ht="25.5">
      <c r="B26" s="273"/>
      <c r="C26" s="231" t="s">
        <v>478</v>
      </c>
      <c r="D26" s="275"/>
    </row>
    <row r="27" spans="2:4" ht="25.5">
      <c r="B27" s="273"/>
      <c r="C27" s="231" t="s">
        <v>172</v>
      </c>
      <c r="D27" s="275"/>
    </row>
    <row r="28" spans="2:4">
      <c r="B28" s="273"/>
      <c r="C28" s="230"/>
      <c r="D28" s="275"/>
    </row>
    <row r="29" spans="2:4" ht="25.5">
      <c r="B29" s="273"/>
      <c r="C29" s="231" t="s">
        <v>479</v>
      </c>
      <c r="D29" s="275"/>
    </row>
    <row r="30" spans="2:4">
      <c r="B30" s="273"/>
      <c r="C30" s="231"/>
      <c r="D30" s="275"/>
    </row>
    <row r="31" spans="2:4" ht="63.75">
      <c r="B31" s="273"/>
      <c r="C31" s="231" t="s">
        <v>173</v>
      </c>
      <c r="D31" s="275"/>
    </row>
    <row r="32" spans="2:4">
      <c r="B32" s="273"/>
      <c r="C32" s="230"/>
      <c r="D32" s="275"/>
    </row>
    <row r="33" spans="2:7">
      <c r="B33" s="273"/>
      <c r="C33" s="231" t="s">
        <v>174</v>
      </c>
      <c r="D33" s="275"/>
    </row>
    <row r="34" spans="2:7">
      <c r="B34" s="273"/>
      <c r="D34" s="275"/>
    </row>
    <row r="35" spans="2:7">
      <c r="B35" s="274" t="s">
        <v>175</v>
      </c>
      <c r="C35" s="229" t="s">
        <v>480</v>
      </c>
      <c r="D35" s="275"/>
    </row>
    <row r="36" spans="2:7" ht="15" customHeight="1">
      <c r="B36" s="273"/>
      <c r="C36" s="231" t="s">
        <v>176</v>
      </c>
      <c r="D36" s="275"/>
    </row>
    <row r="37" spans="2:7">
      <c r="B37" s="273"/>
      <c r="D37" s="275"/>
    </row>
    <row r="38" spans="2:7">
      <c r="B38" s="270"/>
      <c r="C38" s="271"/>
      <c r="D38" s="272"/>
    </row>
    <row r="39" spans="2:7" ht="45" customHeight="1">
      <c r="B39" s="273"/>
      <c r="C39" s="372"/>
      <c r="D39" s="373"/>
    </row>
    <row r="40" spans="2:7">
      <c r="B40" s="279"/>
      <c r="C40" s="280"/>
      <c r="D40" s="281"/>
    </row>
    <row r="41" spans="2:7">
      <c r="C41" s="9"/>
      <c r="D41" s="74"/>
      <c r="E41" s="374"/>
      <c r="F41" s="374"/>
      <c r="G41" s="374"/>
    </row>
    <row r="42" spans="2:7">
      <c r="C42" s="9"/>
      <c r="D42" s="74"/>
      <c r="E42" s="374"/>
      <c r="F42" s="374"/>
      <c r="G42" s="374"/>
    </row>
  </sheetData>
  <mergeCells count="5">
    <mergeCell ref="B2:D3"/>
    <mergeCell ref="B4:D4"/>
    <mergeCell ref="C39:D39"/>
    <mergeCell ref="E41:G41"/>
    <mergeCell ref="E42:G42"/>
  </mergeCells>
  <pageMargins left="0.70866141732283472" right="0.70866141732283472" top="1.3385826771653544" bottom="0.74803149606299213" header="0.31496062992125984" footer="0.31496062992125984"/>
  <pageSetup paperSize="9" scale="7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249977111117893"/>
    <pageSetUpPr fitToPage="1"/>
  </sheetPr>
  <dimension ref="A4:J45"/>
  <sheetViews>
    <sheetView showGridLines="0" topLeftCell="A23" zoomScale="102" zoomScaleNormal="102" workbookViewId="0">
      <selection activeCell="D39" sqref="D39"/>
    </sheetView>
  </sheetViews>
  <sheetFormatPr baseColWidth="10" defaultColWidth="10.85546875" defaultRowHeight="15"/>
  <cols>
    <col min="1" max="1" width="7" customWidth="1"/>
    <col min="2" max="2" width="37.42578125" bestFit="1" customWidth="1"/>
    <col min="3" max="3" width="17.140625" customWidth="1"/>
    <col min="4" max="4" width="19.42578125" customWidth="1"/>
    <col min="5" max="5" width="15" customWidth="1"/>
    <col min="6" max="6" width="14" customWidth="1"/>
    <col min="9" max="9" width="16.5703125" customWidth="1"/>
    <col min="10" max="10" width="11.85546875" bestFit="1" customWidth="1"/>
  </cols>
  <sheetData>
    <row r="4" spans="1:7">
      <c r="A4" s="217" t="s">
        <v>509</v>
      </c>
      <c r="B4" s="236" t="s">
        <v>515</v>
      </c>
      <c r="C4" s="236"/>
      <c r="D4" s="236"/>
      <c r="E4" s="236"/>
      <c r="F4" s="236"/>
      <c r="G4" s="236"/>
    </row>
    <row r="5" spans="1:7">
      <c r="B5" s="229" t="s">
        <v>177</v>
      </c>
      <c r="C5" s="230"/>
      <c r="D5" s="230"/>
      <c r="E5" s="230"/>
    </row>
    <row r="6" spans="1:7" ht="37.5" customHeight="1">
      <c r="B6" s="372" t="s">
        <v>178</v>
      </c>
      <c r="C6" s="372"/>
      <c r="D6" s="372"/>
      <c r="E6" s="372"/>
    </row>
    <row r="8" spans="1:7">
      <c r="B8" s="375"/>
      <c r="C8" s="93" t="s">
        <v>179</v>
      </c>
      <c r="D8" s="93" t="s">
        <v>181</v>
      </c>
    </row>
    <row r="9" spans="1:7" ht="12.6" customHeight="1">
      <c r="B9" s="375"/>
      <c r="C9" s="93" t="s">
        <v>180</v>
      </c>
      <c r="D9" s="93" t="s">
        <v>182</v>
      </c>
    </row>
    <row r="10" spans="1:7">
      <c r="B10" s="87" t="s">
        <v>183</v>
      </c>
      <c r="C10" s="124">
        <v>7263.59</v>
      </c>
      <c r="D10" s="124">
        <v>7322.9</v>
      </c>
    </row>
    <row r="11" spans="1:7">
      <c r="B11" s="87" t="s">
        <v>184</v>
      </c>
      <c r="C11" s="124">
        <v>7283.62</v>
      </c>
      <c r="D11" s="124">
        <v>7339.62</v>
      </c>
    </row>
    <row r="13" spans="1:7">
      <c r="B13" s="229" t="s">
        <v>185</v>
      </c>
    </row>
    <row r="14" spans="1:7">
      <c r="B14" s="230"/>
    </row>
    <row r="15" spans="1:7">
      <c r="B15" s="381" t="s">
        <v>186</v>
      </c>
      <c r="C15" s="381"/>
    </row>
    <row r="17" spans="2:10" ht="15" customHeight="1">
      <c r="B17" s="377" t="s">
        <v>187</v>
      </c>
      <c r="C17" s="377" t="s">
        <v>188</v>
      </c>
      <c r="D17" s="377" t="s">
        <v>189</v>
      </c>
      <c r="E17" s="376" t="s">
        <v>190</v>
      </c>
      <c r="F17" s="376" t="s">
        <v>191</v>
      </c>
      <c r="G17" s="376" t="s">
        <v>342</v>
      </c>
      <c r="H17" s="376" t="s">
        <v>192</v>
      </c>
      <c r="I17" s="376" t="s">
        <v>341</v>
      </c>
    </row>
    <row r="18" spans="2:10">
      <c r="B18" s="378"/>
      <c r="C18" s="378"/>
      <c r="D18" s="378"/>
      <c r="E18" s="376"/>
      <c r="F18" s="376"/>
      <c r="G18" s="376"/>
      <c r="H18" s="376"/>
      <c r="I18" s="376"/>
    </row>
    <row r="19" spans="2:10">
      <c r="B19" s="379"/>
      <c r="C19" s="379"/>
      <c r="D19" s="379"/>
      <c r="E19" s="376"/>
      <c r="F19" s="376"/>
      <c r="G19" s="376"/>
      <c r="H19" s="376"/>
      <c r="I19" s="376"/>
    </row>
    <row r="20" spans="2:10">
      <c r="B20" s="126" t="s">
        <v>193</v>
      </c>
      <c r="C20" s="127"/>
      <c r="D20" s="176"/>
      <c r="E20" s="127"/>
      <c r="F20" s="127"/>
      <c r="G20" s="127"/>
      <c r="H20" s="127"/>
      <c r="I20" s="127"/>
    </row>
    <row r="21" spans="2:10">
      <c r="B21" s="128" t="s">
        <v>194</v>
      </c>
      <c r="C21" s="127"/>
      <c r="D21" s="176"/>
      <c r="E21" s="127"/>
      <c r="F21" s="127"/>
      <c r="G21" s="127"/>
      <c r="H21" s="127"/>
      <c r="I21" s="127"/>
    </row>
    <row r="22" spans="2:10">
      <c r="B22" s="129" t="s">
        <v>513</v>
      </c>
      <c r="C22" s="130" t="s">
        <v>384</v>
      </c>
      <c r="D22" s="125">
        <v>11769.4</v>
      </c>
      <c r="E22" s="125">
        <f t="shared" ref="E22:E29" si="0">+$C$10</f>
        <v>7263.59</v>
      </c>
      <c r="F22" s="131">
        <f t="shared" ref="F22:F29" si="1">+D22*E22</f>
        <v>85488096.145999998</v>
      </c>
      <c r="G22" s="125">
        <v>3269.42</v>
      </c>
      <c r="H22" s="125">
        <f t="shared" ref="H22:H29" si="2">+$D$10</f>
        <v>7322.9</v>
      </c>
      <c r="I22" s="131">
        <f t="shared" ref="I22:I29" si="3">+H22*G22</f>
        <v>23941635.717999998</v>
      </c>
      <c r="J22" s="18"/>
    </row>
    <row r="23" spans="2:10">
      <c r="B23" s="129" t="s">
        <v>554</v>
      </c>
      <c r="C23" s="130" t="s">
        <v>384</v>
      </c>
      <c r="D23" s="125">
        <v>487.7</v>
      </c>
      <c r="E23" s="125">
        <f t="shared" si="0"/>
        <v>7263.59</v>
      </c>
      <c r="F23" s="131">
        <f t="shared" si="1"/>
        <v>3542452.8429999999</v>
      </c>
      <c r="G23" s="125">
        <v>605.76</v>
      </c>
      <c r="H23" s="125">
        <f t="shared" si="2"/>
        <v>7322.9</v>
      </c>
      <c r="I23" s="131">
        <f t="shared" si="3"/>
        <v>4435919.9040000001</v>
      </c>
      <c r="J23" s="18"/>
    </row>
    <row r="24" spans="2:10">
      <c r="B24" s="175" t="s">
        <v>420</v>
      </c>
      <c r="C24" s="130" t="s">
        <v>384</v>
      </c>
      <c r="D24" s="125"/>
      <c r="E24" s="125">
        <f t="shared" si="0"/>
        <v>7263.59</v>
      </c>
      <c r="F24" s="131">
        <f t="shared" si="1"/>
        <v>0</v>
      </c>
      <c r="G24" s="125">
        <v>107.19</v>
      </c>
      <c r="H24" s="125">
        <f t="shared" si="2"/>
        <v>7322.9</v>
      </c>
      <c r="I24" s="131">
        <f t="shared" si="3"/>
        <v>784941.65099999995</v>
      </c>
      <c r="J24" s="18"/>
    </row>
    <row r="25" spans="2:10">
      <c r="B25" s="175" t="s">
        <v>602</v>
      </c>
      <c r="C25" s="130" t="s">
        <v>384</v>
      </c>
      <c r="D25" s="125">
        <v>2390.38</v>
      </c>
      <c r="E25" s="125">
        <f t="shared" si="0"/>
        <v>7263.59</v>
      </c>
      <c r="F25" s="131">
        <f t="shared" si="1"/>
        <v>17362740.264200002</v>
      </c>
      <c r="G25" s="125">
        <v>0</v>
      </c>
      <c r="H25" s="125">
        <f t="shared" si="2"/>
        <v>7322.9</v>
      </c>
      <c r="I25" s="131">
        <f t="shared" si="3"/>
        <v>0</v>
      </c>
      <c r="J25" s="18"/>
    </row>
    <row r="26" spans="2:10">
      <c r="B26" s="129" t="s">
        <v>429</v>
      </c>
      <c r="C26" s="130" t="s">
        <v>384</v>
      </c>
      <c r="D26" s="125">
        <v>183000</v>
      </c>
      <c r="E26" s="125">
        <f t="shared" si="0"/>
        <v>7263.59</v>
      </c>
      <c r="F26" s="131">
        <f t="shared" si="1"/>
        <v>1329236970</v>
      </c>
      <c r="G26" s="125">
        <v>451000</v>
      </c>
      <c r="H26" s="125">
        <f t="shared" si="2"/>
        <v>7322.9</v>
      </c>
      <c r="I26" s="131">
        <f t="shared" si="3"/>
        <v>3302627900</v>
      </c>
    </row>
    <row r="27" spans="2:10">
      <c r="B27" s="129" t="s">
        <v>601</v>
      </c>
      <c r="C27" s="130" t="s">
        <v>384</v>
      </c>
      <c r="D27" s="125">
        <v>309.01</v>
      </c>
      <c r="E27" s="125">
        <f t="shared" si="0"/>
        <v>7263.59</v>
      </c>
      <c r="F27" s="131">
        <f t="shared" si="1"/>
        <v>2244521.9459000002</v>
      </c>
      <c r="G27" s="125">
        <v>0</v>
      </c>
      <c r="H27" s="125">
        <f t="shared" si="2"/>
        <v>7322.9</v>
      </c>
      <c r="I27" s="131">
        <f t="shared" si="3"/>
        <v>0</v>
      </c>
    </row>
    <row r="28" spans="2:10">
      <c r="B28" s="129" t="s">
        <v>555</v>
      </c>
      <c r="C28" s="130" t="s">
        <v>384</v>
      </c>
      <c r="D28" s="125"/>
      <c r="E28" s="125">
        <f t="shared" si="0"/>
        <v>7263.59</v>
      </c>
      <c r="F28" s="131">
        <f t="shared" si="1"/>
        <v>0</v>
      </c>
      <c r="G28" s="125">
        <v>89000</v>
      </c>
      <c r="H28" s="125">
        <f t="shared" si="2"/>
        <v>7322.9</v>
      </c>
      <c r="I28" s="131">
        <f t="shared" si="3"/>
        <v>651738100</v>
      </c>
    </row>
    <row r="29" spans="2:10">
      <c r="B29" s="129" t="s">
        <v>556</v>
      </c>
      <c r="C29" s="130" t="s">
        <v>384</v>
      </c>
      <c r="D29" s="125"/>
      <c r="E29" s="125">
        <f t="shared" si="0"/>
        <v>7263.59</v>
      </c>
      <c r="F29" s="131">
        <f t="shared" si="1"/>
        <v>0</v>
      </c>
      <c r="G29" s="125">
        <v>10000</v>
      </c>
      <c r="H29" s="125">
        <f t="shared" si="2"/>
        <v>7322.9</v>
      </c>
      <c r="I29" s="131">
        <f t="shared" si="3"/>
        <v>73229000</v>
      </c>
    </row>
    <row r="30" spans="2:10">
      <c r="B30" s="128" t="s">
        <v>430</v>
      </c>
      <c r="C30" s="130"/>
      <c r="D30" s="125"/>
      <c r="E30" s="125"/>
      <c r="F30" s="131"/>
      <c r="G30" s="125"/>
      <c r="H30" s="130" t="s">
        <v>195</v>
      </c>
      <c r="I30" s="130" t="s">
        <v>195</v>
      </c>
    </row>
    <row r="31" spans="2:10">
      <c r="B31" s="129" t="s">
        <v>557</v>
      </c>
      <c r="C31" s="130" t="s">
        <v>384</v>
      </c>
      <c r="D31" s="125">
        <v>175883.22</v>
      </c>
      <c r="E31" s="125">
        <f>+C11</f>
        <v>7283.62</v>
      </c>
      <c r="F31" s="131">
        <f>+D31*E31</f>
        <v>1281066538.8564</v>
      </c>
      <c r="G31" s="125">
        <v>433498.06</v>
      </c>
      <c r="H31" s="125">
        <f>+D11</f>
        <v>7339.62</v>
      </c>
      <c r="I31" s="131">
        <f>+H31*G31</f>
        <v>3181711031.1371999</v>
      </c>
    </row>
    <row r="32" spans="2:10">
      <c r="B32" s="129"/>
      <c r="C32" s="130"/>
      <c r="D32" s="125"/>
      <c r="E32" s="125"/>
      <c r="F32" s="131"/>
      <c r="G32" s="125"/>
      <c r="H32" s="125"/>
      <c r="I32" s="131"/>
    </row>
    <row r="34" spans="2:6">
      <c r="B34" s="380" t="s">
        <v>196</v>
      </c>
      <c r="C34" s="380"/>
    </row>
    <row r="36" spans="2:6" ht="33.75">
      <c r="B36" s="132" t="s">
        <v>197</v>
      </c>
      <c r="C36" s="132" t="s">
        <v>198</v>
      </c>
      <c r="D36" s="132" t="s">
        <v>199</v>
      </c>
      <c r="E36" s="132" t="s">
        <v>200</v>
      </c>
      <c r="F36" s="132" t="s">
        <v>201</v>
      </c>
    </row>
    <row r="37" spans="2:6">
      <c r="B37" s="136" t="s">
        <v>421</v>
      </c>
      <c r="C37" s="185">
        <f>+C10</f>
        <v>7263.59</v>
      </c>
      <c r="D37" s="284">
        <v>153841809.71000001</v>
      </c>
      <c r="E37" s="186">
        <f>+D10</f>
        <v>7322.9</v>
      </c>
      <c r="F37" s="284">
        <v>219788259.53</v>
      </c>
    </row>
    <row r="38" spans="2:6">
      <c r="B38" s="136" t="s">
        <v>548</v>
      </c>
      <c r="C38" s="185">
        <f>+C11</f>
        <v>7283.62</v>
      </c>
      <c r="D38" s="284">
        <v>-159176109.94999999</v>
      </c>
      <c r="E38" s="197">
        <f>+D11</f>
        <v>7339.62</v>
      </c>
      <c r="F38" s="284">
        <v>-175337613.62</v>
      </c>
    </row>
    <row r="39" spans="2:6">
      <c r="B39" s="133"/>
      <c r="C39" s="125"/>
      <c r="D39" s="131"/>
      <c r="E39" s="134"/>
      <c r="F39" s="135"/>
    </row>
    <row r="40" spans="2:6">
      <c r="B40" s="133"/>
      <c r="C40" s="125"/>
      <c r="D40" s="131"/>
      <c r="E40" s="134"/>
      <c r="F40" s="135"/>
    </row>
    <row r="41" spans="2:6">
      <c r="B41" s="12"/>
      <c r="C41" s="13"/>
      <c r="D41" s="14"/>
      <c r="E41" s="13"/>
      <c r="F41" s="14"/>
    </row>
    <row r="42" spans="2:6">
      <c r="B42" s="12"/>
      <c r="C42" s="13"/>
      <c r="D42" s="14"/>
      <c r="E42" s="13"/>
      <c r="F42" s="14"/>
    </row>
    <row r="43" spans="2:6">
      <c r="B43" s="12"/>
      <c r="C43" s="13"/>
      <c r="D43" s="14"/>
      <c r="E43" s="13"/>
      <c r="F43" s="14"/>
    </row>
    <row r="44" spans="2:6">
      <c r="B44" s="12"/>
      <c r="C44" s="13"/>
      <c r="D44" s="14"/>
      <c r="E44" s="13"/>
      <c r="F44" s="14"/>
    </row>
    <row r="45" spans="2:6">
      <c r="B45" s="12"/>
      <c r="C45" s="13"/>
      <c r="D45" s="14"/>
      <c r="E45" s="13"/>
      <c r="F45" s="14"/>
    </row>
  </sheetData>
  <mergeCells count="12">
    <mergeCell ref="B34:C34"/>
    <mergeCell ref="B15:C15"/>
    <mergeCell ref="I17:I19"/>
    <mergeCell ref="H17:H19"/>
    <mergeCell ref="G17:G19"/>
    <mergeCell ref="B6:E6"/>
    <mergeCell ref="B8:B9"/>
    <mergeCell ref="E17:E19"/>
    <mergeCell ref="F17:F19"/>
    <mergeCell ref="C17:C19"/>
    <mergeCell ref="D17:D19"/>
    <mergeCell ref="B17:B19"/>
  </mergeCells>
  <pageMargins left="0.70866141732283472" right="0.70866141732283472" top="1.1417322834645669" bottom="0.74803149606299213" header="0.31496062992125984" footer="0.31496062992125984"/>
  <pageSetup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249977111117893"/>
    <pageSetUpPr fitToPage="1"/>
  </sheetPr>
  <dimension ref="B3:N78"/>
  <sheetViews>
    <sheetView showGridLines="0" topLeftCell="A48" zoomScale="102" zoomScaleNormal="102" workbookViewId="0">
      <selection activeCell="C75" sqref="C75"/>
    </sheetView>
  </sheetViews>
  <sheetFormatPr baseColWidth="10" defaultColWidth="10.85546875" defaultRowHeight="15"/>
  <cols>
    <col min="1" max="1" width="4.140625" customWidth="1"/>
    <col min="2" max="2" width="53.85546875" customWidth="1"/>
    <col min="3" max="3" width="18.28515625" customWidth="1"/>
    <col min="4" max="4" width="17.85546875" customWidth="1"/>
    <col min="5" max="5" width="23" bestFit="1" customWidth="1"/>
    <col min="6" max="6" width="14" customWidth="1"/>
    <col min="7" max="7" width="13.28515625" bestFit="1" customWidth="1"/>
    <col min="8" max="8" width="15.42578125" customWidth="1"/>
    <col min="9" max="9" width="13.28515625" bestFit="1" customWidth="1"/>
    <col min="11" max="11" width="11.7109375" bestFit="1" customWidth="1"/>
    <col min="13" max="13" width="14.7109375" bestFit="1" customWidth="1"/>
  </cols>
  <sheetData>
    <row r="3" spans="2:5" ht="20.45" customHeight="1">
      <c r="B3" s="229" t="s">
        <v>202</v>
      </c>
      <c r="C3" s="230"/>
      <c r="D3" s="230"/>
      <c r="E3" s="230"/>
    </row>
    <row r="4" spans="2:5">
      <c r="B4" s="388"/>
      <c r="C4" s="388"/>
      <c r="D4" s="388"/>
      <c r="E4" s="388"/>
    </row>
    <row r="6" spans="2:5">
      <c r="B6" s="390" t="s">
        <v>203</v>
      </c>
      <c r="C6" s="390" t="s">
        <v>204</v>
      </c>
      <c r="D6" s="382" t="s">
        <v>205</v>
      </c>
    </row>
    <row r="7" spans="2:5">
      <c r="B7" s="390"/>
      <c r="C7" s="390"/>
      <c r="D7" s="382"/>
    </row>
    <row r="8" spans="2:5">
      <c r="B8" s="68" t="s">
        <v>206</v>
      </c>
      <c r="C8" s="69">
        <v>1156149</v>
      </c>
      <c r="D8" s="69">
        <v>1190448</v>
      </c>
    </row>
    <row r="9" spans="2:5">
      <c r="B9" s="68" t="s">
        <v>603</v>
      </c>
      <c r="C9" s="69">
        <v>4500000</v>
      </c>
      <c r="D9" s="69"/>
    </row>
    <row r="10" spans="2:5">
      <c r="B10" s="68" t="s">
        <v>512</v>
      </c>
      <c r="C10" s="69">
        <v>10181004</v>
      </c>
      <c r="D10" s="69">
        <v>19778631</v>
      </c>
    </row>
    <row r="11" spans="2:5">
      <c r="B11" s="68" t="s">
        <v>513</v>
      </c>
      <c r="C11" s="69">
        <v>85488096.599999994</v>
      </c>
      <c r="D11" s="69">
        <v>23941635.600000001</v>
      </c>
    </row>
    <row r="12" spans="2:5">
      <c r="B12" s="68" t="s">
        <v>534</v>
      </c>
      <c r="C12" s="69">
        <v>5284556</v>
      </c>
      <c r="D12" s="69">
        <v>915344</v>
      </c>
    </row>
    <row r="13" spans="2:5">
      <c r="B13" s="68" t="s">
        <v>604</v>
      </c>
      <c r="C13" s="69">
        <v>7989660</v>
      </c>
      <c r="D13" s="69"/>
    </row>
    <row r="14" spans="2:5">
      <c r="B14" s="68" t="s">
        <v>605</v>
      </c>
      <c r="C14" s="69">
        <v>2244521.7400000002</v>
      </c>
      <c r="D14" s="69"/>
    </row>
    <row r="15" spans="2:5">
      <c r="B15" s="68" t="s">
        <v>538</v>
      </c>
      <c r="C15" s="69">
        <v>3542452.82</v>
      </c>
      <c r="D15" s="69">
        <v>4435920.4000000004</v>
      </c>
    </row>
    <row r="16" spans="2:5">
      <c r="B16" s="68" t="s">
        <v>514</v>
      </c>
      <c r="C16" s="69">
        <v>7325320.8300000001</v>
      </c>
      <c r="D16" s="69">
        <v>0</v>
      </c>
    </row>
    <row r="17" spans="2:9">
      <c r="B17" s="70" t="s">
        <v>207</v>
      </c>
      <c r="C17" s="71">
        <f>SUM(C8:C16)</f>
        <v>127711760.98999998</v>
      </c>
      <c r="D17" s="71">
        <f>SUM(D8:D16)</f>
        <v>50261979</v>
      </c>
    </row>
    <row r="19" spans="2:9">
      <c r="B19" s="229" t="s">
        <v>208</v>
      </c>
      <c r="C19" s="230"/>
      <c r="D19" s="230"/>
    </row>
    <row r="20" spans="2:9">
      <c r="B20" s="388" t="s">
        <v>209</v>
      </c>
      <c r="C20" s="388"/>
      <c r="D20" s="388"/>
    </row>
    <row r="22" spans="2:9">
      <c r="B22" s="358" t="s">
        <v>210</v>
      </c>
      <c r="C22" s="358"/>
      <c r="D22" s="358"/>
      <c r="E22" s="358"/>
      <c r="F22" s="358"/>
      <c r="G22" s="358" t="s">
        <v>211</v>
      </c>
      <c r="H22" s="358"/>
      <c r="I22" s="358"/>
    </row>
    <row r="23" spans="2:9" ht="18" customHeight="1">
      <c r="B23" s="153"/>
      <c r="C23" s="153" t="s">
        <v>212</v>
      </c>
      <c r="D23" s="384" t="s">
        <v>213</v>
      </c>
      <c r="E23" s="384" t="s">
        <v>214</v>
      </c>
      <c r="F23" s="153" t="s">
        <v>215</v>
      </c>
      <c r="G23" s="153"/>
      <c r="H23" s="153"/>
      <c r="I23" s="153" t="s">
        <v>217</v>
      </c>
    </row>
    <row r="24" spans="2:9">
      <c r="B24" s="153" t="s">
        <v>218</v>
      </c>
      <c r="C24" s="153" t="s">
        <v>219</v>
      </c>
      <c r="D24" s="384"/>
      <c r="E24" s="384"/>
      <c r="F24" s="153" t="s">
        <v>220</v>
      </c>
      <c r="G24" s="153" t="s">
        <v>145</v>
      </c>
      <c r="H24" s="153" t="s">
        <v>216</v>
      </c>
      <c r="I24" s="153" t="s">
        <v>221</v>
      </c>
    </row>
    <row r="25" spans="2:9">
      <c r="B25" s="282" t="s">
        <v>222</v>
      </c>
      <c r="C25" s="112"/>
      <c r="D25" s="103"/>
      <c r="E25" s="89"/>
      <c r="F25" s="89"/>
      <c r="G25" s="103"/>
      <c r="H25" s="103"/>
      <c r="I25" s="103"/>
    </row>
    <row r="26" spans="2:9">
      <c r="B26" s="103" t="s">
        <v>385</v>
      </c>
      <c r="C26" s="112" t="s">
        <v>386</v>
      </c>
      <c r="D26" s="112">
        <v>1</v>
      </c>
      <c r="E26" s="88">
        <v>200000000</v>
      </c>
      <c r="F26" s="88">
        <v>1003000000</v>
      </c>
      <c r="G26" s="173">
        <v>8800000000</v>
      </c>
      <c r="H26" s="173">
        <v>5717972748</v>
      </c>
      <c r="I26" s="173">
        <v>17574471761</v>
      </c>
    </row>
    <row r="27" spans="2:9">
      <c r="B27" s="103"/>
      <c r="C27" s="112"/>
      <c r="D27" s="112"/>
      <c r="E27" s="89"/>
      <c r="F27" s="88"/>
      <c r="G27" s="112"/>
      <c r="H27" s="112"/>
      <c r="I27" s="112"/>
    </row>
    <row r="28" spans="2:9">
      <c r="B28" s="385"/>
      <c r="C28" s="385"/>
      <c r="D28" s="385"/>
      <c r="E28" s="113">
        <v>0</v>
      </c>
      <c r="F28" s="113">
        <f>SUM(F26:F27)</f>
        <v>1003000000</v>
      </c>
      <c r="G28" s="112"/>
      <c r="H28" s="112"/>
      <c r="I28" s="112"/>
    </row>
    <row r="29" spans="2:9">
      <c r="B29" s="387" t="s">
        <v>223</v>
      </c>
      <c r="C29" s="387"/>
      <c r="D29" s="387"/>
      <c r="E29" s="91">
        <v>0</v>
      </c>
      <c r="F29" s="114">
        <v>0</v>
      </c>
      <c r="G29" s="112"/>
      <c r="H29" s="112"/>
      <c r="I29" s="112"/>
    </row>
    <row r="31" spans="2:9">
      <c r="B31" s="229" t="s">
        <v>224</v>
      </c>
      <c r="C31" s="230"/>
      <c r="D31" s="230"/>
      <c r="E31" s="230"/>
      <c r="F31" s="230"/>
    </row>
    <row r="32" spans="2:9" ht="47.25" customHeight="1">
      <c r="B32" s="372" t="s">
        <v>443</v>
      </c>
      <c r="C32" s="372"/>
      <c r="D32" s="372"/>
      <c r="E32" s="372"/>
      <c r="F32" s="372"/>
    </row>
    <row r="33" spans="2:6" ht="27" customHeight="1">
      <c r="B33" s="93" t="s">
        <v>6</v>
      </c>
      <c r="C33" s="93" t="s">
        <v>225</v>
      </c>
      <c r="D33" s="93" t="s">
        <v>226</v>
      </c>
      <c r="E33" s="93" t="s">
        <v>227</v>
      </c>
    </row>
    <row r="34" spans="2:6">
      <c r="B34" s="87" t="s">
        <v>228</v>
      </c>
      <c r="C34" s="115">
        <v>200000000</v>
      </c>
      <c r="D34" s="88">
        <v>1003000000</v>
      </c>
      <c r="E34" s="88">
        <v>1003000000</v>
      </c>
    </row>
    <row r="35" spans="2:6">
      <c r="B35" s="87" t="s">
        <v>229</v>
      </c>
      <c r="C35" s="115"/>
      <c r="D35" s="115"/>
      <c r="E35" s="115"/>
    </row>
    <row r="37" spans="2:6">
      <c r="B37" s="229" t="s">
        <v>230</v>
      </c>
      <c r="C37" s="230"/>
      <c r="D37" s="230"/>
      <c r="E37" s="230"/>
      <c r="F37" s="230"/>
    </row>
    <row r="38" spans="2:6">
      <c r="B38" s="388" t="s">
        <v>209</v>
      </c>
      <c r="C38" s="388"/>
      <c r="D38" s="388"/>
      <c r="E38" s="388"/>
      <c r="F38" s="388"/>
    </row>
    <row r="39" spans="2:6">
      <c r="B39" s="231"/>
      <c r="C39" s="230"/>
      <c r="D39" s="230"/>
      <c r="E39" s="230"/>
      <c r="F39" s="230"/>
    </row>
    <row r="40" spans="2:6">
      <c r="B40" s="389" t="s">
        <v>494</v>
      </c>
      <c r="C40" s="389"/>
      <c r="D40" s="230"/>
      <c r="E40" s="230"/>
      <c r="F40" s="230"/>
    </row>
    <row r="41" spans="2:6">
      <c r="B41" s="383" t="s">
        <v>197</v>
      </c>
      <c r="C41" s="383" t="s">
        <v>204</v>
      </c>
      <c r="D41" s="383" t="s">
        <v>231</v>
      </c>
    </row>
    <row r="42" spans="2:6" ht="6.6" customHeight="1">
      <c r="B42" s="383"/>
      <c r="C42" s="383"/>
      <c r="D42" s="383"/>
    </row>
    <row r="43" spans="2:6">
      <c r="B43" s="99" t="s">
        <v>539</v>
      </c>
      <c r="C43" s="116">
        <v>280226114.51999998</v>
      </c>
      <c r="D43" s="116">
        <v>23992022.370000001</v>
      </c>
    </row>
    <row r="44" spans="2:6">
      <c r="B44" s="99" t="s">
        <v>569</v>
      </c>
      <c r="C44" s="116">
        <v>0</v>
      </c>
      <c r="D44" s="116">
        <v>457253</v>
      </c>
    </row>
    <row r="45" spans="2:6">
      <c r="B45" s="99" t="s">
        <v>540</v>
      </c>
      <c r="C45" s="116">
        <v>19837742.870000001</v>
      </c>
      <c r="D45" s="116">
        <v>0</v>
      </c>
    </row>
    <row r="46" spans="2:6">
      <c r="B46" s="101" t="s">
        <v>232</v>
      </c>
      <c r="C46" s="117">
        <f>SUM(C43:C45)</f>
        <v>300063857.38999999</v>
      </c>
      <c r="D46" s="117">
        <f>SUM(D43:D45)</f>
        <v>24449275.370000001</v>
      </c>
    </row>
    <row r="48" spans="2:6">
      <c r="B48" s="229" t="s">
        <v>495</v>
      </c>
    </row>
    <row r="49" spans="2:14">
      <c r="B49" s="386" t="s">
        <v>393</v>
      </c>
      <c r="C49" s="386" t="s">
        <v>204</v>
      </c>
      <c r="D49" s="386" t="s">
        <v>231</v>
      </c>
    </row>
    <row r="50" spans="2:14">
      <c r="B50" s="386"/>
      <c r="C50" s="386"/>
      <c r="D50" s="386"/>
    </row>
    <row r="51" spans="2:14" ht="15.75">
      <c r="B51" s="118" t="s">
        <v>572</v>
      </c>
      <c r="C51" s="119">
        <v>24500000</v>
      </c>
      <c r="D51" s="119">
        <v>10000000</v>
      </c>
      <c r="E51" s="64">
        <v>15</v>
      </c>
      <c r="G51" s="20"/>
    </row>
    <row r="52" spans="2:14" ht="15.75">
      <c r="B52" s="118" t="s">
        <v>415</v>
      </c>
      <c r="C52" s="119">
        <v>53988908.530000001</v>
      </c>
      <c r="D52" s="119">
        <v>9001466.1999999993</v>
      </c>
      <c r="E52" s="64"/>
      <c r="G52" s="20"/>
    </row>
    <row r="53" spans="2:14" ht="15.75">
      <c r="B53" s="120" t="s">
        <v>232</v>
      </c>
      <c r="C53" s="121">
        <f>SUM(C51:C52)</f>
        <v>78488908.530000001</v>
      </c>
      <c r="D53" s="121">
        <f>SUM(D51:D52)</f>
        <v>19001466.199999999</v>
      </c>
      <c r="E53" s="40"/>
      <c r="G53" s="21"/>
    </row>
    <row r="55" spans="2:14">
      <c r="B55" s="229" t="s">
        <v>233</v>
      </c>
    </row>
    <row r="56" spans="2:14">
      <c r="B56" s="382" t="s">
        <v>234</v>
      </c>
      <c r="C56" s="382" t="s">
        <v>235</v>
      </c>
      <c r="D56" s="382"/>
      <c r="E56" s="382"/>
      <c r="F56" s="382"/>
      <c r="G56" s="382"/>
      <c r="H56" s="382" t="s">
        <v>236</v>
      </c>
      <c r="I56" s="382"/>
      <c r="J56" s="382"/>
      <c r="K56" s="382"/>
      <c r="L56" s="382"/>
      <c r="M56" s="382"/>
      <c r="N56" s="3"/>
    </row>
    <row r="57" spans="2:14">
      <c r="B57" s="382"/>
      <c r="C57" s="382" t="s">
        <v>237</v>
      </c>
      <c r="D57" s="382" t="s">
        <v>238</v>
      </c>
      <c r="E57" s="382" t="s">
        <v>239</v>
      </c>
      <c r="F57" s="382" t="s">
        <v>240</v>
      </c>
      <c r="G57" s="382" t="s">
        <v>241</v>
      </c>
      <c r="H57" s="382" t="s">
        <v>242</v>
      </c>
      <c r="I57" s="382" t="s">
        <v>238</v>
      </c>
      <c r="J57" s="382" t="s">
        <v>239</v>
      </c>
      <c r="K57" s="382" t="s">
        <v>243</v>
      </c>
      <c r="L57" s="382" t="s">
        <v>244</v>
      </c>
      <c r="M57" s="382" t="s">
        <v>245</v>
      </c>
      <c r="N57" s="3"/>
    </row>
    <row r="58" spans="2:14">
      <c r="B58" s="382"/>
      <c r="C58" s="382"/>
      <c r="D58" s="382"/>
      <c r="E58" s="382"/>
      <c r="F58" s="382"/>
      <c r="G58" s="382"/>
      <c r="H58" s="382"/>
      <c r="I58" s="382"/>
      <c r="J58" s="382"/>
      <c r="K58" s="382"/>
      <c r="L58" s="382"/>
      <c r="M58" s="382"/>
      <c r="N58" s="3"/>
    </row>
    <row r="59" spans="2:14">
      <c r="B59" s="382"/>
      <c r="C59" s="382"/>
      <c r="D59" s="382"/>
      <c r="E59" s="382"/>
      <c r="F59" s="382"/>
      <c r="G59" s="382"/>
      <c r="H59" s="382"/>
      <c r="I59" s="382"/>
      <c r="J59" s="382"/>
      <c r="K59" s="382"/>
      <c r="L59" s="382"/>
      <c r="M59" s="382"/>
      <c r="N59" s="3"/>
    </row>
    <row r="60" spans="2:14">
      <c r="B60" s="84" t="s">
        <v>246</v>
      </c>
      <c r="C60" s="266">
        <v>6049091.2699999996</v>
      </c>
      <c r="D60" s="266"/>
      <c r="E60" s="84" t="s">
        <v>161</v>
      </c>
      <c r="F60" s="84"/>
      <c r="G60" s="266">
        <f>+D60+C60</f>
        <v>6049091.2699999996</v>
      </c>
      <c r="H60" s="266">
        <v>-420545.52</v>
      </c>
      <c r="I60" s="294">
        <v>-1088836.4286</v>
      </c>
      <c r="J60" s="84" t="s">
        <v>161</v>
      </c>
      <c r="K60" s="267"/>
      <c r="L60" s="266">
        <f>SUM(H60:K60)</f>
        <v>-1509381.9486</v>
      </c>
      <c r="M60" s="266">
        <f t="shared" ref="M60:M66" si="0">SUM(G60:K60)</f>
        <v>4539709.3213999998</v>
      </c>
      <c r="N60" s="3"/>
    </row>
    <row r="61" spans="2:14">
      <c r="B61" s="84" t="s">
        <v>355</v>
      </c>
      <c r="C61" s="79">
        <v>63571977.359999999</v>
      </c>
      <c r="D61" s="79">
        <v>17609091</v>
      </c>
      <c r="E61" s="85">
        <v>0</v>
      </c>
      <c r="F61" s="85">
        <v>0</v>
      </c>
      <c r="G61" s="79">
        <f>SUM(C61:F61)</f>
        <v>81181068.359999999</v>
      </c>
      <c r="H61" s="266">
        <v>-18743336.399999999</v>
      </c>
      <c r="I61" s="295">
        <v>-26111881.853</v>
      </c>
      <c r="J61" s="85" t="s">
        <v>161</v>
      </c>
      <c r="K61" s="122"/>
      <c r="L61" s="79">
        <f>SUM(H61:K61)</f>
        <v>-44855218.252999999</v>
      </c>
      <c r="M61" s="266">
        <f t="shared" si="0"/>
        <v>36325850.107000001</v>
      </c>
      <c r="N61" s="3"/>
    </row>
    <row r="62" spans="2:14">
      <c r="B62" s="84" t="s">
        <v>356</v>
      </c>
      <c r="C62" s="79">
        <v>0</v>
      </c>
      <c r="D62" s="79"/>
      <c r="E62" s="85" t="s">
        <v>161</v>
      </c>
      <c r="F62" s="85"/>
      <c r="G62" s="79">
        <f>SUM(C62:F62)</f>
        <v>0</v>
      </c>
      <c r="H62" s="266">
        <v>0</v>
      </c>
      <c r="I62" s="295" t="s">
        <v>161</v>
      </c>
      <c r="J62" s="85" t="s">
        <v>161</v>
      </c>
      <c r="K62" s="122"/>
      <c r="L62" s="79">
        <f>SUM(H62:K62)</f>
        <v>0</v>
      </c>
      <c r="M62" s="266">
        <f t="shared" si="0"/>
        <v>0</v>
      </c>
      <c r="N62" s="3"/>
    </row>
    <row r="63" spans="2:14">
      <c r="B63" s="84" t="s">
        <v>510</v>
      </c>
      <c r="C63" s="79">
        <v>7366363.6399999997</v>
      </c>
      <c r="D63" s="79"/>
      <c r="E63" s="85"/>
      <c r="F63" s="85"/>
      <c r="G63" s="79">
        <f>SUM(C63:F63)</f>
        <v>7366363.6399999997</v>
      </c>
      <c r="H63" s="266">
        <v>0</v>
      </c>
      <c r="I63" s="295">
        <v>-1473272.7279999999</v>
      </c>
      <c r="J63" s="85"/>
      <c r="K63" s="122"/>
      <c r="L63" s="79">
        <f>SUM(H63:K63)</f>
        <v>-1473272.7279999999</v>
      </c>
      <c r="M63" s="266">
        <f t="shared" si="0"/>
        <v>5893090.9119999995</v>
      </c>
      <c r="N63" s="3"/>
    </row>
    <row r="64" spans="2:14">
      <c r="B64" s="84" t="s">
        <v>511</v>
      </c>
      <c r="C64" s="79">
        <v>51996590.909999996</v>
      </c>
      <c r="D64" s="79"/>
      <c r="E64" s="85"/>
      <c r="F64" s="85"/>
      <c r="G64" s="79">
        <f>SUM(C64:F64)</f>
        <v>51996590.909999996</v>
      </c>
      <c r="H64" s="266">
        <v>0</v>
      </c>
      <c r="I64" s="295">
        <v>-5199659.091</v>
      </c>
      <c r="J64" s="85"/>
      <c r="K64" s="122"/>
      <c r="L64" s="79">
        <v>0</v>
      </c>
      <c r="M64" s="266">
        <f t="shared" si="0"/>
        <v>46796931.818999998</v>
      </c>
      <c r="N64" s="3"/>
    </row>
    <row r="65" spans="2:14">
      <c r="B65" s="84"/>
      <c r="C65" s="85">
        <v>0</v>
      </c>
      <c r="D65" s="85"/>
      <c r="E65" s="85"/>
      <c r="F65" s="85"/>
      <c r="G65" s="85">
        <f>SUM(C65:F65)</f>
        <v>0</v>
      </c>
      <c r="H65" s="266">
        <v>0</v>
      </c>
      <c r="I65" s="295"/>
      <c r="J65" s="85"/>
      <c r="K65" s="85"/>
      <c r="L65" s="85"/>
      <c r="M65" s="266">
        <f t="shared" si="0"/>
        <v>0</v>
      </c>
      <c r="N65" s="3"/>
    </row>
    <row r="66" spans="2:14">
      <c r="B66" s="123" t="s">
        <v>247</v>
      </c>
      <c r="C66" s="81">
        <f>SUM(C60:C65)</f>
        <v>128984023.17999999</v>
      </c>
      <c r="D66" s="81">
        <f>SUM(D60:D65)</f>
        <v>17609091</v>
      </c>
      <c r="E66" s="86"/>
      <c r="F66" s="86"/>
      <c r="G66" s="81">
        <f>SUM(G60:G65)</f>
        <v>146593114.18000001</v>
      </c>
      <c r="H66" s="81">
        <f>SUM(H60:H65)</f>
        <v>-19163881.919999998</v>
      </c>
      <c r="I66" s="81">
        <f>SUM(I60:I65)</f>
        <v>-33873650.100599997</v>
      </c>
      <c r="J66" s="86"/>
      <c r="K66" s="81">
        <f>SUM(K60:K65)</f>
        <v>0</v>
      </c>
      <c r="L66" s="81">
        <f>SUM(L60:L65)</f>
        <v>-47837872.9296</v>
      </c>
      <c r="M66" s="81">
        <f t="shared" si="0"/>
        <v>93555582.159400016</v>
      </c>
      <c r="N66" s="3"/>
    </row>
    <row r="67" spans="2:14">
      <c r="B67" s="123" t="s">
        <v>248</v>
      </c>
      <c r="C67" s="81">
        <v>0</v>
      </c>
      <c r="D67" s="81">
        <f>+C61+C60</f>
        <v>69621068.629999995</v>
      </c>
      <c r="E67" s="81" t="s">
        <v>161</v>
      </c>
      <c r="F67" s="81">
        <v>0</v>
      </c>
      <c r="G67" s="81">
        <f>+D67</f>
        <v>69621068.629999995</v>
      </c>
      <c r="H67" s="81">
        <v>0</v>
      </c>
      <c r="I67" s="81" t="s">
        <v>161</v>
      </c>
      <c r="J67" s="81" t="s">
        <v>161</v>
      </c>
      <c r="K67" s="81">
        <v>0</v>
      </c>
      <c r="L67" s="81">
        <f>+G67</f>
        <v>69621068.629999995</v>
      </c>
      <c r="M67" s="81">
        <f>+L67-H67</f>
        <v>69621068.629999995</v>
      </c>
      <c r="N67" s="3"/>
    </row>
    <row r="70" spans="2:14">
      <c r="B70" s="234" t="s">
        <v>249</v>
      </c>
    </row>
    <row r="71" spans="2:14">
      <c r="B71" s="1"/>
    </row>
    <row r="72" spans="2:14">
      <c r="B72" s="390" t="s">
        <v>393</v>
      </c>
      <c r="C72" s="390" t="s">
        <v>204</v>
      </c>
      <c r="D72" s="390" t="s">
        <v>231</v>
      </c>
    </row>
    <row r="73" spans="2:14" ht="9.6" customHeight="1">
      <c r="B73" s="390"/>
      <c r="C73" s="390"/>
      <c r="D73" s="390"/>
    </row>
    <row r="74" spans="2:14" ht="15.75">
      <c r="B74" s="118" t="s">
        <v>387</v>
      </c>
      <c r="C74" s="119">
        <v>813566648</v>
      </c>
      <c r="D74" s="119">
        <v>813566648</v>
      </c>
      <c r="E74" s="64">
        <v>15</v>
      </c>
      <c r="G74" s="20"/>
    </row>
    <row r="75" spans="2:14" ht="15.75">
      <c r="B75" s="118" t="s">
        <v>558</v>
      </c>
      <c r="C75" s="119">
        <v>-334158324</v>
      </c>
      <c r="D75" s="119">
        <v>-127766662</v>
      </c>
      <c r="E75" s="64"/>
      <c r="G75" s="20"/>
    </row>
    <row r="76" spans="2:14" ht="15.75">
      <c r="B76" s="118"/>
      <c r="C76" s="119">
        <f>SUM(C74:C75)</f>
        <v>479408324</v>
      </c>
      <c r="D76" s="119">
        <f>SUM(D74:D75)</f>
        <v>685799986</v>
      </c>
      <c r="E76" s="64"/>
      <c r="G76" s="20"/>
    </row>
    <row r="77" spans="2:14" ht="15" customHeight="1">
      <c r="B77" s="11"/>
    </row>
    <row r="78" spans="2:14" ht="15.75" customHeight="1"/>
  </sheetData>
  <mergeCells count="37">
    <mergeCell ref="B4:E4"/>
    <mergeCell ref="B6:B7"/>
    <mergeCell ref="C6:C7"/>
    <mergeCell ref="D6:D7"/>
    <mergeCell ref="B20:D20"/>
    <mergeCell ref="B72:B73"/>
    <mergeCell ref="C72:C73"/>
    <mergeCell ref="D72:D73"/>
    <mergeCell ref="B22:F22"/>
    <mergeCell ref="B56:B59"/>
    <mergeCell ref="B49:B50"/>
    <mergeCell ref="G22:I22"/>
    <mergeCell ref="D23:D24"/>
    <mergeCell ref="E23:E24"/>
    <mergeCell ref="B28:D28"/>
    <mergeCell ref="F57:F59"/>
    <mergeCell ref="G57:G59"/>
    <mergeCell ref="C56:G56"/>
    <mergeCell ref="H57:H59"/>
    <mergeCell ref="I57:I59"/>
    <mergeCell ref="C49:C50"/>
    <mergeCell ref="D49:D50"/>
    <mergeCell ref="B29:D29"/>
    <mergeCell ref="B32:F32"/>
    <mergeCell ref="B38:F38"/>
    <mergeCell ref="B40:C40"/>
    <mergeCell ref="M57:M59"/>
    <mergeCell ref="B41:B42"/>
    <mergeCell ref="C41:C42"/>
    <mergeCell ref="D41:D42"/>
    <mergeCell ref="L57:L59"/>
    <mergeCell ref="H56:M56"/>
    <mergeCell ref="C57:C59"/>
    <mergeCell ref="D57:D59"/>
    <mergeCell ref="E57:E59"/>
    <mergeCell ref="J57:J59"/>
    <mergeCell ref="K57:K59"/>
  </mergeCells>
  <pageMargins left="0.70866141732283472" right="0.70866141732283472" top="0.74803149606299213" bottom="0.74803149606299213" header="0.31496062992125984" footer="0.31496062992125984"/>
  <pageSetup scale="41" orientation="portrait" r:id="rId1"/>
</worksheet>
</file>

<file path=_xmlsignatures/_rels/origin.sigs.rels><?xml version="1.0" encoding="UTF-8" standalone="yes"?>
<Relationships xmlns="http://schemas.openxmlformats.org/package/2006/relationships"><Relationship Id="rId3" Type="http://schemas.openxmlformats.org/package/2006/relationships/digital-signature/signature" Target="sig3.xml"/><Relationship Id="rId2" Type="http://schemas.openxmlformats.org/package/2006/relationships/digital-signature/signature" Target="sig2.xml"/><Relationship Id="rId1" Type="http://schemas.openxmlformats.org/package/2006/relationships/digital-signature/signature" Target="sig1.xml"/><Relationship Id="rId5" Type="http://schemas.openxmlformats.org/package/2006/relationships/digital-signature/signature" Target="sig5.xml"/><Relationship Id="rId4" Type="http://schemas.openxmlformats.org/package/2006/relationships/digital-signature/signature" Target="sig4.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512"/>
    <Reference Type="http://www.w3.org/2000/09/xmldsig#Object" URI="#idPackageObject">
      <DigestMethod Algorithm="http://www.w3.org/2001/04/xmlenc#sha512"/>
      <DigestValue>RgzuOVXFFPfgqf/r1Q4F+66gWLzqm/0yHlhpB+Ivlt2/AXHQQA1pGkdaaDh0hrtMKsjqh1LMoTBq
SqCffcV7AA==</DigestValue>
    </Reference>
    <Reference Type="http://www.w3.org/2000/09/xmldsig#Object" URI="#idOfficeObject">
      <DigestMethod Algorithm="http://www.w3.org/2001/04/xmlenc#sha512"/>
      <DigestValue>098sUr3U7w71qtiZTLZ+ZPfegCPaXVumDguPbRapG8My+RkxBJdaM4/rEcB+gVM5dXUkCF0oH6/W
t6769ATPLw==</DigestValue>
    </Reference>
    <Reference Type="http://uri.etsi.org/01903#SignedProperties" URI="#idSignedProperties">
      <Transforms>
        <Transform Algorithm="http://www.w3.org/TR/2001/REC-xml-c14n-20010315"/>
      </Transforms>
      <DigestMethod Algorithm="http://www.w3.org/2001/04/xmlenc#sha512"/>
      <DigestValue>o126lsrGoXUHqaAvrvKJWC4RCyfEEwh9F4IC1a0QJb648wb2ak+pAaCggHiLFfiynzb7jFySz/Bo
7zqxoCN4nA==</DigestValue>
    </Reference>
    <Reference Type="http://www.w3.org/2000/09/xmldsig#Object" URI="#idValidSigLnImg">
      <DigestMethod Algorithm="http://www.w3.org/2001/04/xmlenc#sha512"/>
      <DigestValue>cqamcGBbOojxUqBcbKu8oAmpQa5cf7G6SkkAezPs5T7uEPj3Jx6udob7DGIvwuK9ZSIJZWAK4IMQ
hbraAQTvRw==</DigestValue>
    </Reference>
    <Reference Type="http://www.w3.org/2000/09/xmldsig#Object" URI="#idInvalidSigLnImg">
      <DigestMethod Algorithm="http://www.w3.org/2001/04/xmlenc#sha512"/>
      <DigestValue>ZOOx2LVOJiOkqn4KD3vXfpHL8/0jBVO2u7tpl7eY7eJdrXZ2SYgxWSudWqUilB4ArzkXjZVOrGAE
QG42ocspRQ==</DigestValue>
    </Reference>
  </SignedInfo>
  <SignatureValue>omUhOfI6PREtLip8F42CDjpUdNumM2ePAlNu18Tm/FVuy1QI/hQjJMJwdBL3s4c1V7TW+kIDP5SF
DXeYm/ffwQU6tMKt0FNQp88sH638M5qN3IJ4Yx34gqK2xMs/F6IJz45VulbXRVZRLQ2FFudmX2Jl
habsHCfWxjffe4vM4rlS+nWtbENari7X+8rlqwq4FG1ItcAYTCiNCMRmpDREuqA22rKcjUSgZ0Vo
tqkwEuS2sl+MjiUDN6n/SxfyIh0hFFs/6qtCsS0vR9exsDrwa0tCW3DIcdLieH7UMeiu5F0W/TTV
nRcZyO0fdtLwlmdc/mYLobRGRcngEpi7HXEzEQ==</SignatureValue>
  <KeyInfo>
    <X509Data>
      <X509Certificate>MIIHsTCCBZmgAwIBAgIRANeoWG7pko+GTmEfYzKtYo0wDQYJKoZIhvcNAQENBQAwgYUxCzAJBgNVBAYTAlBZMQ0wCwYDVQQKEwRJQ1BQMTgwNgYDVQQLEy9QcmVzdGFkb3IgQ3VhbGlmaWNhZG8gZGUgU2VydmljaW9zIGRlIENvbmZpYW56YTEVMBMGA1UEAxMMQ09ERTEwMCBTLkEuMRYwFAYDVQQFEw1SVUM4MDA4MDYxMC03MB4XDTIzMDcyNzE5MTAzNloXDTI1MDcyNzE5MTAzNlowgcMxCzAJBgNVBAYTAlBZMTYwNAYDVQQKDC1DRVJUSUZJQ0FETyBDVUFMSUZJQ0FETyBERSBGSVJNQSBFTEVDVFLDk05JQ0ExCzAJBgNVBAsTAkYyMRwwGgYDVQQEExNCVVNUTyBERSBBUlpBTUVORElBMRQwEgYDVQQqEwtET1JBIElTQUJFTDEoMCYGA1UEAxMfRE9SQSBJU0FCRUwgQlVTVE8gREUgQVJaQU1FTkRJQTERMA8GA1UEBRMIQ0k2OTA3ODEwggEiMA0GCSqGSIb3DQEBAQUAA4IBDwAwggEKAoIBAQDYu7xtcgK+A7l5jFA7ROLNukX+pNjnMPTq03v5eu2US8GHWk0SeL+Mvg0SiVINS+EdjMT9hGDMdvw6I7B+GtDP6KsGQW8RK9KyS744IkI7bPPlszop/ye9sVPJiqKa6EXtSZNOBA3gozBcErVoPWcAi64Ism052hcUp8uiP2Y4y4JgJ5iMHUvnsFU86pKesB0fw248jFqDM08lXCzSKS4tkBFGKSvEIDnyCi44WyuEX6iimlS3wFN76QVGY35jVdIfzy1lfZpU7fLk99L6SKF+Y/Lujrh0ufCLddSUWg0xrWZadDoD3vkDO43rqs4JBPRrE7/l2AS8mVbxd8W7zs4jAgMBAAGjggLaMIIC1jAMBgNVHRMBAf8EAjAAMB0GA1UdDgQWBBRRKN27eArg3d8ZsFaxrB0bAJVGhTAfBgNVHSMEGDAWgBS+NVRiaGDnJtMxwV+XseL2ZM4H9TAOBgNVHQ8BAf8EBAMCBeAwUQYDVR0RBEowSIEZRE9SQS5BUlpBTUVORElBQEdNQUlMLkNPTaQrMCkxJzAlBgNVBA0MHkZJUk1BIEVMRUNUUsOTTklDQSBDVUFMSUZJQ0FEQTCB9wYDVR0gBIHvMIHsMIHpBgsrBgEEAYOucAEBBDCB2TBGBggrBgEFBQcCARY6aHR0cHM6Ly9jb2RlMTAwLmNvbS5weS9yZXBvc2l0b3Jpby1kZS1kb2N1bWVudG9zLXB1YmxpY29zLzCBjgYIKwYBBQUHAgIwgYEMf2NlcnRpZmljYWRvIGN1YWxpZmljYWRvIGRlIGZpcm1hIGVsZWN0csOzbmljYSB0aXBvIEYyIHN1amV0YSBhIGxhcyBjb25kaWNpb25lcyBkZSB1c28gZXhwdWVzdGFzIGVuIGxhIERQQyBkZWwgUENTQyBDT0RFMTAwIFMuQS4wewYDVR0fBHQwcjA3oDWgM4YxaHR0cDovL3BjYTEuY29kZTEwMC5jb20ucHkvY3Jscy9jYS1jb2RlMTAwLXNhLmNybDA3oDWgM4YxaHR0cDovL3BjYTIuY29kZTEwMC5jb20ucHkvY3Jscy9jYS1jb2RlMTAwLXNhLmNybDAgBgNVHSUBAf8EFjAUBggrBgEFBQcDAgYIKwYBBQUHAwQwgYkGCCsGAQUFBwEBBH0wezA5BggrBgEFBQcwAYYtaHR0cDovL29jc3AuY29kZTEwMC5jb20ucHkvb2NzcC9jYS1jb2RlMTAwLXNhMD4GCCsGAQUFBzAChjJodHRwOi8vcGNhMS5jb2RlMTAwLmNvbS5weS9jZXJ0cy9jYS1jb2RlMTAwLXNhLmNlcjANBgkqhkiG9w0BAQ0FAAOCAgEANnMIjJnVm+hZaDBhvEjAIo8ydVQDurmlf7Is0q2TbIwD1Q/2J7x/WnTFGi5LA1Xg7irO+GxlWET0X66r0zNuci+DB46VQIupidcSWBSVPhlKP+kqL6RYbRZxGaQnG6SFD6PV5fG5XBWu7Cu8Pq8YEDQtqZG/hzHh40DsNyF/h6hIgQzJ4uSLpBjJV7HWZGy1h8k4ebcHn2cFKBtH9suFAkRT2l/hYwM5xi5VLp+uqK9qRqhrgTG6OC9jjuEZQnri6Fv+thUz4nPYATusPMFZtjixIsAzCPylFbonZU6BK9Z4ubF3w3HWypW2LNtTRWNfetVHRJDqdC8exsKNvlcEkxgxLSc6n5GN/etPs3LNm5tiZrdGN4fK0fvc3P7RMugwzXePhmd5eEU3IDaaJ2eslNPC3kma4dOpDkPMdxuMGiNuRjbd1n1rV3FTj70yo1MM3nrHOZOkwLnFPEHr8ROO9dDfXu/oxDMNfvGHB3HMYUzSBU1/x7D/In2tB2osRsdqJbfExDs1SFbbVJF4Th1+pUPCmoAJgIGqIpeBO7qzMufT/B7xR30N9wOpbFWOY9DMlMpCWxC7uEJuBjbIYpebznT4vukkGwiMlqvD0+2bG5tqHvAbTZ0YVbpfzJ3CYbu2X1RoGM11WPMQL0zWbRQ91Z4544sJGIQxIjs5PbToD1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neLD44zNyBhLeuItrxIv3nYTX5cbwI8P2AzeV9Ve3ho/lqlb1SlKfP0eDdw1WHtxlb8oU7rnf4PCAH5+hHLx4w==</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Transform>
          <Transform Algorithm="http://www.w3.org/TR/2001/REC-xml-c14n-20010315"/>
        </Transforms>
        <DigestMethod Algorithm="http://www.w3.org/2001/04/xmlenc#sha512"/>
        <DigestValue>KN72y0ON+DpTlmUG0l09tiO3KtF3VuQ5K9yesJJzIDrYor8ptZxpSgmx8HgWW2I7FddOHFGoJ2nanGCzYcC6wQ==</DigestValue>
      </Reference>
      <Reference URI="/xl/calcChain.xml?ContentType=application/vnd.openxmlformats-officedocument.spreadsheetml.calcChain+xml">
        <DigestMethod Algorithm="http://www.w3.org/2001/04/xmlenc#sha512"/>
        <DigestValue>EKT5q0YHTQ3wnVDNTwlpBHI9Se2LNjTbgEn0vR3j7VA9kFYQB6EViSclw1XIpF0ULJH9HJdEI9wp25cOXF0AIw==</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n3+mwqY+zdB1orAvpFxYTfw7Pah1JFMxM1M5U+oaO7wPonYzYZ8fPOIRQdQ3U0BNGK/NXMbwu/rpYmxj7GnEgg==</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512"/>
        <DigestValue>71yF0kuabQOyFOWsFoODyvk19iqWB+fsGG3UcI3rcuzu9n3rEdQo7H0AytVXw0vx0VCzrat2XjTVlmgQbaFdBA==</DigestValue>
      </Reference>
      <Reference URI="/xl/drawings/drawing1.xml?ContentType=application/vnd.openxmlformats-officedocument.drawing+xml">
        <DigestMethod Algorithm="http://www.w3.org/2001/04/xmlenc#sha512"/>
        <DigestValue>elS6aZdDpVY0XnW9ZTNBBkLiKEarx2UUc4iy+T5eCV1La0jy5o844Xro7pUovqV1znA+iN3LO42heEIS8VFoDw==</DigestValue>
      </Reference>
      <Reference URI="/xl/drawings/vmlDrawing1.vml?ContentType=application/vnd.openxmlformats-officedocument.vmlDrawing">
        <DigestMethod Algorithm="http://www.w3.org/2001/04/xmlenc#sha512"/>
        <DigestValue>kHeaSHU1rF4yqOO2iZ4eTNtVnNzxYcpv3stthWLpHC5xtLuE6EV1bVUYBehWI07w8dB5ZSnpttFWrEoyzMs+BQ==</DigestValue>
      </Reference>
      <Reference URI="/xl/media/image1.png?ContentType=image/png">
        <DigestMethod Algorithm="http://www.w3.org/2001/04/xmlenc#sha512"/>
        <DigestValue>zf5OhoA9ouwvvJ/RXP5QPO4UAlaRQ8K1ghlQ1WvxbS4GKlXiU0h4qxTFbGSqFUhPwDMX+EecaKBnSZHNz5Fn5w==</DigestValue>
      </Reference>
      <Reference URI="/xl/media/image2.emf?ContentType=image/x-emf">
        <DigestMethod Algorithm="http://www.w3.org/2001/04/xmlenc#sha512"/>
        <DigestValue>ajVZHNH85c1GgEk0ovvIU+qFrUVuDNjW0XOU3Y9tHqCY7wk2ThyaSxG90sNiJrOsQG/v7QxXNc4Zn3XcXfXjYQ==</DigestValue>
      </Reference>
      <Reference URI="/xl/media/image3.emf?ContentType=image/x-emf">
        <DigestMethod Algorithm="http://www.w3.org/2001/04/xmlenc#sha512"/>
        <DigestValue>KSv7A/so3+Q0a9WTKDdLvzCCFSm2Tkt01QHXWpBeyXnpWXORu0NSczrXU9Pt2eWSOC4A1dBbDQTJIyfhsqflwA==</DigestValue>
      </Reference>
      <Reference URI="/xl/media/image4.emf?ContentType=image/x-emf">
        <DigestMethod Algorithm="http://www.w3.org/2001/04/xmlenc#sha512"/>
        <DigestValue>CXn01on4guRyymUUAxOonGEDizlAMcCp4ibtMUuSSB6z9gnJZvxF9ralEip00e13oSHik6LMwuBXMDgBZeI64g==</DigestValue>
      </Reference>
      <Reference URI="/xl/media/image5.emf?ContentType=image/x-emf">
        <DigestMethod Algorithm="http://www.w3.org/2001/04/xmlenc#sha512"/>
        <DigestValue>wnP6gAb8CiP5XUfSPv6RXPMuDvWiRTzMmQeJL4EJ6x58jbf7LeBdyiTvVN9iu58rM9+F5crU2NjGeRj4CNDL1w==</DigestValue>
      </Reference>
      <Reference URI="/xl/printerSettings/printerSettings1.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10.bin?ContentType=application/vnd.openxmlformats-officedocument.spreadsheetml.printerSettings">
        <DigestMethod Algorithm="http://www.w3.org/2001/04/xmlenc#sha512"/>
        <DigestValue>x8fsyKeU29XV4Vjxz2IBl3tNm7mETrTYXD1lAZQaW4LdoVxiE01ElAu9AbJzamW6iUbiSZEZIFL8tY6DvofucQ==</DigestValue>
      </Reference>
      <Reference URI="/xl/printerSettings/printerSettings11.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12.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13.bin?ContentType=application/vnd.openxmlformats-officedocument.spreadsheetml.printerSettings">
        <DigestMethod Algorithm="http://www.w3.org/2001/04/xmlenc#sha512"/>
        <DigestValue>x8fsyKeU29XV4Vjxz2IBl3tNm7mETrTYXD1lAZQaW4LdoVxiE01ElAu9AbJzamW6iUbiSZEZIFL8tY6DvofucQ==</DigestValue>
      </Reference>
      <Reference URI="/xl/printerSettings/printerSettings14.bin?ContentType=application/vnd.openxmlformats-officedocument.spreadsheetml.printerSettings">
        <DigestMethod Algorithm="http://www.w3.org/2001/04/xmlenc#sha512"/>
        <DigestValue>x8fsyKeU29XV4Vjxz2IBl3tNm7mETrTYXD1lAZQaW4LdoVxiE01ElAu9AbJzamW6iUbiSZEZIFL8tY6DvofucQ==</DigestValue>
      </Reference>
      <Reference URI="/xl/printerSettings/printerSettings2.bin?ContentType=application/vnd.openxmlformats-officedocument.spreadsheetml.printerSettings">
        <DigestMethod Algorithm="http://www.w3.org/2001/04/xmlenc#sha512"/>
        <DigestValue>wWzwqMMsewL4Hn9O0uXw0Wi0ZtBX+tDeEktq2EZ4tKx3gtqfkV9J6lH3XQ0Bsa79oBxhRaXFN1g07JKpoT0ScQ==</DigestValue>
      </Reference>
      <Reference URI="/xl/printerSettings/printerSettings3.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4.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5.bin?ContentType=application/vnd.openxmlformats-officedocument.spreadsheetml.printerSettings">
        <DigestMethod Algorithm="http://www.w3.org/2001/04/xmlenc#sha512"/>
        <DigestValue>bhTXX4PhdK2wQdOC/oUXos+irptJYFAnk7/FV9cKphjJJXlh4TROMENlNvRz76Y7kSW6TNKU3vh+r+wt73aEPA==</DigestValue>
      </Reference>
      <Reference URI="/xl/printerSettings/printerSettings6.bin?ContentType=application/vnd.openxmlformats-officedocument.spreadsheetml.printerSettings">
        <DigestMethod Algorithm="http://www.w3.org/2001/04/xmlenc#sha512"/>
        <DigestValue>x8fsyKeU29XV4Vjxz2IBl3tNm7mETrTYXD1lAZQaW4LdoVxiE01ElAu9AbJzamW6iUbiSZEZIFL8tY6DvofucQ==</DigestValue>
      </Reference>
      <Reference URI="/xl/printerSettings/printerSettings7.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8.bin?ContentType=application/vnd.openxmlformats-officedocument.spreadsheetml.printerSettings">
        <DigestMethod Algorithm="http://www.w3.org/2001/04/xmlenc#sha512"/>
        <DigestValue>x8fsyKeU29XV4Vjxz2IBl3tNm7mETrTYXD1lAZQaW4LdoVxiE01ElAu9AbJzamW6iUbiSZEZIFL8tY6DvofucQ==</DigestValue>
      </Reference>
      <Reference URI="/xl/printerSettings/printerSettings9.bin?ContentType=application/vnd.openxmlformats-officedocument.spreadsheetml.printerSettings">
        <DigestMethod Algorithm="http://www.w3.org/2001/04/xmlenc#sha512"/>
        <DigestValue>x8fsyKeU29XV4Vjxz2IBl3tNm7mETrTYXD1lAZQaW4LdoVxiE01ElAu9AbJzamW6iUbiSZEZIFL8tY6DvofucQ==</DigestValue>
      </Reference>
      <Reference URI="/xl/sharedStrings.xml?ContentType=application/vnd.openxmlformats-officedocument.spreadsheetml.sharedStrings+xml">
        <DigestMethod Algorithm="http://www.w3.org/2001/04/xmlenc#sha512"/>
        <DigestValue>TT0kcV7WlbDKOepSBqpOZ2zo957HhnIlDlC3Tck2nYc2Flnc2kYJ+tZjLgnoNSKV22Q4WN15pTi9SOfU2ifafQ==</DigestValue>
      </Reference>
      <Reference URI="/xl/styles.xml?ContentType=application/vnd.openxmlformats-officedocument.spreadsheetml.styles+xml">
        <DigestMethod Algorithm="http://www.w3.org/2001/04/xmlenc#sha512"/>
        <DigestValue>YU9QcswH11RyaX0MAVpsI21Z1HoWq4cGjsk0OKPmtgJ54at3zWlIi3mZ1/BUi3ZGS6R3mXnIo8byMyFw3CbYag==</DigestValue>
      </Reference>
      <Reference URI="/xl/theme/theme1.xml?ContentType=application/vnd.openxmlformats-officedocument.theme+xml">
        <DigestMethod Algorithm="http://www.w3.org/2001/04/xmlenc#sha512"/>
        <DigestValue>4YX2YO+IwmgIeCECjAosqkC1WFa32CrS3Sh3aZEhxqcaHn9KH9PPnkmaIj0MdutZXGL72V/ex+TpWUL+O5V2kQ==</DigestValue>
      </Reference>
      <Reference URI="/xl/workbook.xml?ContentType=application/vnd.openxmlformats-officedocument.spreadsheetml.sheet.main+xml">
        <DigestMethod Algorithm="http://www.w3.org/2001/04/xmlenc#sha512"/>
        <DigestValue>Iw04H11GULY2I9AxaVb/8XSrW4tNsoKPMR1HzD1JN1XcvSsXpQqDW7lF6Ky6qRWFBIn+o2SHJsj21dyyen//nQ==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xoXcPe1fboSSW3jC7V712yNxnIoMxn9134kCupKFdevFmuq9uKnYmiRxaZi6UUAs4VOi9PbWzGqSaIMWcVrCog==</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RMTbTS9KDPzl5gZVwBN+WnYlTthstSMkvSCyJ/0bLFF7OIQ1EGFaWZMwKE97ITlZg+h8cArM0WFWiJjG88dHZQ==</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9Ybkyr4x1pgKK1vc/COgizxGpPm8MIooOax5BqI4Z0YrVw6BVYmzUcPStphcXDbnD/xYUk++j+pL9uE8vGKVpw==</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f+EmU15wY0uaGN3B3i6RbOg17LdjV9J91hrQYBzq0zwVbYePPIuxcaRH1N+Mv/6k3dIiJSvE+XkDUllpGkHhjQ==</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Zk2ic4JqlIrKpgRkhaX4deVHHZJe/D3pGldOnJc7k6fu476R3FrEXRQSGOSciEMrgpzlbhfL0atfhpfluOK9Xw==</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uifXjk/ic7ohFQmCwNbBB6R11ocTSCI/Zn92wkFYJV6RTe4ZWFJRtCSHIXwgSTnywQrVlCQP0xdDkfKnqPeJjA==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512"/>
        <DigestValue>PkFttQu9w/smLKzupQZpYdRJ7eEnWOhT63fpUscVH+PPKxyxAq4UOxzPqd4jeLHrxun9Lxr8xBuf8104+ss4Eg==</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o3F3AzWS1hgq63c57m8ZaQlBHg5HNKal6s+YxmaXzrvVPoWMvx7keLP4hw2k5lnz6mybha4zPsg+0Hq6htIUig==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jw1QqfbWHizd7QCq+FcRJWFTa8VbdGYdXduERiZd7XsoeJKA9HYr9/shgWbvhbBRh0rW8ZrjnKV0NMGHxc23QQ==</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HAG6rOQyCkAMBGgInYe7Cjy1hJP0DLTipwiZe2dK8gwL/UKPnAD0y5GulzcLXRdqA3Kisf/Gxm2ZoH4RvGUJzA==</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0s/mCbHmwelOJKcbz+I+WetuvXoWZe1N9pQQv89a+R7PY1eN06ZUeILd69KAuc/ZBZQ20fYmOyAQBUDJAy2clw==</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a57Yte67sO1xKm/Lt7wHiYEDEmltTHh5DVww52wijoJsydsQhpsy7lsLP+yBVpOMmBlOWc5s/1KOM6YWSPt+tw==</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LUq/3XJmkISgBnELhVekBJN0Xr4EBVNaTdEBzrfh9AuwmWDWbHF6dZwnA3RZQ4brb/WBiWlf3i14rA3ZFUZDlQ==</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gMAYCtdjsXxVjD1BBZDvY+Pi2WXJZy+yuhXHdPUgNlt+f5D2Ee18rq8E6DgMlFJsGiJWvYfxzo+rXz/RgXijkA==</DigestValue>
      </Reference>
      <Reference URI="/xl/worksheets/sheet1.xml?ContentType=application/vnd.openxmlformats-officedocument.spreadsheetml.worksheet+xml">
        <DigestMethod Algorithm="http://www.w3.org/2001/04/xmlenc#sha512"/>
        <DigestValue>PBmjN99wB1BskWysZ88DAju6pCUraGoizrn8UM2/qLxg/h72Ax40fsLIfyg30MaMRriDrtbGZQtSOF5SMl+c1w==</DigestValue>
      </Reference>
      <Reference URI="/xl/worksheets/sheet10.xml?ContentType=application/vnd.openxmlformats-officedocument.spreadsheetml.worksheet+xml">
        <DigestMethod Algorithm="http://www.w3.org/2001/04/xmlenc#sha512"/>
        <DigestValue>jbJe9gfgojv6bxyPxT1cqdl4wuvScweahR9YcTviuqF8tTmupA+sXnO+ZT0GCusV7VSx/b2ITuwyB8afNg+bmQ==</DigestValue>
      </Reference>
      <Reference URI="/xl/worksheets/sheet11.xml?ContentType=application/vnd.openxmlformats-officedocument.spreadsheetml.worksheet+xml">
        <DigestMethod Algorithm="http://www.w3.org/2001/04/xmlenc#sha512"/>
        <DigestValue>jZ7+p5N9d7N1JF75s5YQdnfoBuJEx6mPA47X+/O8R5OoornZ+IN2sQD6bH4QCt2cCwM7U9RWxhZLcEEZjVMQ3A==</DigestValue>
      </Reference>
      <Reference URI="/xl/worksheets/sheet12.xml?ContentType=application/vnd.openxmlformats-officedocument.spreadsheetml.worksheet+xml">
        <DigestMethod Algorithm="http://www.w3.org/2001/04/xmlenc#sha512"/>
        <DigestValue>KTbnfRhJsyPlEZbYnkoOmgv/gyTHbhhla6c0yTFaxiOwyXX1F+NHlCymf0iogCzw21BOZIom1Jltx3lRrpkjFA==</DigestValue>
      </Reference>
      <Reference URI="/xl/worksheets/sheet13.xml?ContentType=application/vnd.openxmlformats-officedocument.spreadsheetml.worksheet+xml">
        <DigestMethod Algorithm="http://www.w3.org/2001/04/xmlenc#sha512"/>
        <DigestValue>RaU5TpVdbGV2FLFLlIqxEHuEuWXRCT/QiiEiSNzvX6L4fKVmlogXpfUhHuYb/wGLrrK6CqmdV3bI/RH23rfqbg==</DigestValue>
      </Reference>
      <Reference URI="/xl/worksheets/sheet14.xml?ContentType=application/vnd.openxmlformats-officedocument.spreadsheetml.worksheet+xml">
        <DigestMethod Algorithm="http://www.w3.org/2001/04/xmlenc#sha512"/>
        <DigestValue>FTJL3PYzKo+mGdF24kK4VfqelIYVM2Mq0S24HE6szQ0sL51wTEcIIuefmwardA9nf34/c04M9cMi+mM22FKEvQ==</DigestValue>
      </Reference>
      <Reference URI="/xl/worksheets/sheet2.xml?ContentType=application/vnd.openxmlformats-officedocument.spreadsheetml.worksheet+xml">
        <DigestMethod Algorithm="http://www.w3.org/2001/04/xmlenc#sha512"/>
        <DigestValue>l4NgqCRese0QPMMP25S0qr1lK7ArH7n9aGyU6OsdaVWT9UkDLoJkQqIMajxyIkqsA6kiK2a53rT1+u7I2bpriQ==</DigestValue>
      </Reference>
      <Reference URI="/xl/worksheets/sheet3.xml?ContentType=application/vnd.openxmlformats-officedocument.spreadsheetml.worksheet+xml">
        <DigestMethod Algorithm="http://www.w3.org/2001/04/xmlenc#sha512"/>
        <DigestValue>ZoybIIP7IGU8F//AOfLboyX222S1OgdanbTEwWdEa3H+cQUZmh10eGm77U201ewJgutrVRrRFmTixpIr3mlPMQ==</DigestValue>
      </Reference>
      <Reference URI="/xl/worksheets/sheet4.xml?ContentType=application/vnd.openxmlformats-officedocument.spreadsheetml.worksheet+xml">
        <DigestMethod Algorithm="http://www.w3.org/2001/04/xmlenc#sha512"/>
        <DigestValue>a8yXuPrviXHOzWaN2RzY4Z6JDpNE14I4m4+WFoSqt/2wrfJlKystm+o4sVjmu51NGR12fHEgQyLk7IXmJsj7qA==</DigestValue>
      </Reference>
      <Reference URI="/xl/worksheets/sheet5.xml?ContentType=application/vnd.openxmlformats-officedocument.spreadsheetml.worksheet+xml">
        <DigestMethod Algorithm="http://www.w3.org/2001/04/xmlenc#sha512"/>
        <DigestValue>gk1/6zNR4DtcVPodxdfcf4CRMMF5Llr1nK8Bn8/13oWv09iPPauPcGiPebd/0/ejR274fOMfFd3ci+ztGiwgHQ==</DigestValue>
      </Reference>
      <Reference URI="/xl/worksheets/sheet6.xml?ContentType=application/vnd.openxmlformats-officedocument.spreadsheetml.worksheet+xml">
        <DigestMethod Algorithm="http://www.w3.org/2001/04/xmlenc#sha512"/>
        <DigestValue>di6Sp5njnoGi+bbYfmvIRWJLWREL/0qUaAkC7JmkldxEvf8pVJ9hv4e6aH1tUgm1Kmtfjh5BEogayJqfOJDo2w==</DigestValue>
      </Reference>
      <Reference URI="/xl/worksheets/sheet7.xml?ContentType=application/vnd.openxmlformats-officedocument.spreadsheetml.worksheet+xml">
        <DigestMethod Algorithm="http://www.w3.org/2001/04/xmlenc#sha512"/>
        <DigestValue>/iwN3aNiSIl7aig8GXYpcwlaS25QqHxHFULS3WCtBz4kw8hk0SeM+y75LoPIHwmPVx5XdROiF5hYoabm0K0voQ==</DigestValue>
      </Reference>
      <Reference URI="/xl/worksheets/sheet8.xml?ContentType=application/vnd.openxmlformats-officedocument.spreadsheetml.worksheet+xml">
        <DigestMethod Algorithm="http://www.w3.org/2001/04/xmlenc#sha512"/>
        <DigestValue>/z1YSjqsoI+OJz/ERStjc8mEmdjcNAHUqBkz1BM9CTsjPsen3S8Ba5wPfyOY7MPcAaH77nvyxNPJyHxWh+ptrA==</DigestValue>
      </Reference>
      <Reference URI="/xl/worksheets/sheet9.xml?ContentType=application/vnd.openxmlformats-officedocument.spreadsheetml.worksheet+xml">
        <DigestMethod Algorithm="http://www.w3.org/2001/04/xmlenc#sha512"/>
        <DigestValue>nCxcih65onaDptI1VYcOImGHUg/mpdie5xkS3ljtDVrJMuTv8fskI/nMBpMx8Jnd9MHoMYPtxRiJ+L441dIy9Q==</DigestValue>
      </Reference>
    </Manifest>
    <SignatureProperties>
      <SignatureProperty Id="idSignatureTime" Target="#idPackageSignature">
        <mdssi:SignatureTime xmlns:mdssi="http://schemas.openxmlformats.org/package/2006/digital-signature">
          <mdssi:Format>YYYY-MM-DDThh:mm:ssTZD</mdssi:Format>
          <mdssi:Value>2024-03-26T22:29:33Z</mdssi:Value>
        </mdssi:SignatureTime>
      </SignatureProperty>
    </SignatureProperties>
  </Object>
  <Object Id="idOfficeObject">
    <SignatureProperties>
      <SignatureProperty Id="idOfficeV1Details" Target="#idPackageSignature">
        <SignatureInfoV1 xmlns="http://schemas.microsoft.com/office/2006/digsig">
          <SetupID>{877F018E-01C3-4792-81C1-E632BC5CE606}</SetupID>
          <SignatureText>DBA</SignatureText>
          <SignatureImage/>
          <SignatureComments>CONTADOR</SignatureComments>
          <WindowsVersion>10.0</WindowsVersion>
          <OfficeVersion>16.0.17328/26</OfficeVersion>
          <ApplicationVersion>16.0.17328</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2024-03-26T22:29:33Z</xd:SigningTime>
          <xd:SigningCertificate>
            <xd:Cert>
              <xd:CertDigest>
                <DigestMethod Algorithm="http://www.w3.org/2001/04/xmlenc#sha512"/>
                <DigestValue>jYMbf7K8OpJp/ySEUH+A/jYFcn2qVj8v1Y886cmKocZ3Tzrp4V6qy5O8ZUn9Ejw0nYMMZxinTQT51pA5yefxeg==</DigestValue>
              </xd:CertDigest>
              <xd:IssuerSerial>
                <X509IssuerName>SERIALNUMBER=RUC80080610-7, CN=CODE100 S.A., OU=Prestador Cualificado de Servicios de Confianza, O=ICPP, C=PY</X509IssuerName>
                <X509SerialNumber>286658118605420949865941807018869088909</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http://uri.etsi.org/01903/v1.2.2#ProofOfCreation</xd:Identifier>
              <xd:Description>Creó este documento</xd:Description>
            </xd:CommitmentTypeId>
            <xd:AllSignedDataObjects/>
            <xd:CommitmentTypeQualifiers>
              <xd:CommitmentTypeQualifier>CONTADOR</xd:CommitmentTypeQualifier>
            </xd:CommitmentTypeQualifiers>
          </xd:CommitmentTypeIndication>
        </xd:SignedDataObject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BoBAAB/AAAAAAAAAAAAAAARIwAAHRAAACBFTUYAAAEAnBsAAKoAAAAGAAAAAAAAAAAAAAAAAAAAgAcAADgEAABhAgAAXAEAAAAAAAAAAAAAAAAAAOhKCQBgTwUACgAAABAAAAAAAAAAAAAAAEsAAAAQAAAAAAAAAAUAAAAeAAAAGAAAAAAAAAAAAAAAGwEAAIAAAAAnAAAAGAAAAAEAAAAAAAAAAAAAAAAAAAAlAAAADAAAAAEAAABMAAAAZAAAAAAAAAAAAAAAGgEAAH8AAAAAAAAAAAAAABs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AaAQAAfwAAAAAAAAAAAAAAGwEAAIAAAAAhAPAAAAAAAAAAAAAAAIA/AAAAAAAAAAAAAIA/AAAAAAAAAAAAAAAAAAAAAAAAAAAAAAAAAAAAAAAAAAAlAAAADAAAAAAAAIAoAAAADAAAAAEAAAAnAAAAGAAAAAEAAAAAAAAA8PDwAAAAAAAlAAAADAAAAAEAAABMAAAAZAAAAAAAAAAAAAAAGgEAAH8AAAAAAAAAAAAAABsBAACAAAAAIQDwAAAAAAAAAAAAAACAPwAAAAAAAAAAAACAPwAAAAAAAAAAAAAAAAAAAAAAAAAAAAAAAAAAAAAAAAAAJQAAAAwAAAAAAACAKAAAAAwAAAABAAAAJwAAABgAAAABAAAAAAAAAPDw8AAAAAAAJQAAAAwAAAABAAAATAAAAGQAAAAAAAAAAAAAABoBAAB/AAAAAAAAAAAAAAAbAQAAgAAAACEA8AAAAAAAAAAAAAAAgD8AAAAAAAAAAAAAgD8AAAAAAAAAAAAAAAAAAAAAAAAAAAAAAAAAAAAAAAAAACUAAAAMAAAAAAAAgCgAAAAMAAAAAQAAACcAAAAYAAAAAQAAAAAAAADw8PAAAAAAACUAAAAMAAAAAQAAAEwAAABkAAAAAAAAAAAAAAAaAQAAfwAAAAAAAAAAAAAAGwEAAIAAAAAhAPAAAAAAAAAAAAAAAIA/AAAAAAAAAAAAAIA/AAAAAAAAAAAAAAAAAAAAAAAAAAAAAAAAAAAAAAAAAAAlAAAADAAAAAAAAIAoAAAADAAAAAEAAAAnAAAAGAAAAAEAAAAAAAAA////AAAAAAAlAAAADAAAAAEAAABMAAAAZAAAAAAAAAAAAAAAGgEAAH8AAAAAAAAAAAAAABsBAACAAAAAIQDwAAAAAAAAAAAAAACAPwAAAAAAAAAAAACAPwAAAAAAAAAAAAAAAAAAAAAAAAAAAAAAAAAAAAAAAAAAJQAAAAwAAAAAAACAKAAAAAwAAAABAAAAJwAAABgAAAABAAAAAAAAAP///wAAAAAAJQAAAAwAAAABAAAATAAAAGQAAAAAAAAAAAAAABoBAAB/AAAAAAAAAAAAAAAb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MMAAAAEAAAA9gAAABAAAADDAAAABAAAADQAAAANAAAAIQDwAAAAAAAAAAAAAACAPwAAAAAAAAAAAACAPwAAAAAAAAAAAAAAAAAAAAAAAAAAAAAAAAAAAAAAAAAAJQAAAAwAAAAAAACAKAAAAAwAAAABAAAAUgAAAHABAAABAAAA9f///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MMAAAAEAAAA9wAAABEAAAAlAAAADAAAAAEAAABUAAAAhAAAAMQAAAAEAAAA9QAAABAAAAABAAAAAMD9QY7jAELEAAAABAAAAAkAAABMAAAAAAAAAAAAAAAAAAAA//////////9gAAAAMgA2AC8AMwAvADIAMAAyADQAAAAGAAAABgAAAAQAAAAGAAAABAAAAAYAAAAGAAAABgAAAAYAAABLAAAAQAAAADAAAAAFAAAAIAAAAAEAAAABAAAAEAAAAAAAAAAAAAAAGwEAAIAAAAAAAAAAAAAAABsBAACAAAAAUgAAAHABAAACAAAAEAAAAAc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CgAAACcAAAAeAAAASgAAAAEAAAAAwP1BjuMAQgoAAABLAAAAAQAAAEwAAAAEAAAACQAAACcAAAAgAAAASwAAAFAAAABYAANN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EgAAABHAAAAKQAAADMAAAAgAAAAFQAAACEA8AAAAAAAAAAAAAAAgD8AAAAAAAAAAAAAgD8AAAAAAAAAAAAAAAAAAAAAAAAAAAAAAAAAAAAAAAAAACUAAAAMAAAAAAAAgCgAAAAMAAAABAAAAFIAAABwAQAABAAAAPD///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pAAAAMwAAAEkAAABIAAAAJQAAAAwAAAAEAAAAVAAAAGAAAAAqAAAAMwAAAEcAAABHAAAAAQAAAADA/UGO4wBCKgAAADMAAAADAAAATAAAAAAAAAAAAAAAAAAAAP//////////VAAAAEQAQgBBAPqdCwAAAAkAAAAKAAAASwAAAEAAAAAwAAAABQAAACAAAAABAAAAAQAAABAAAAAAAAAAAAAAABsBAACAAAAAAAAAAAAAAAAbAQAAgAAAACUAAAAMAAAAAgAAACcAAAAYAAAABQAAAAAAAAD///8AAAAAACUAAAAMAAAABQAAAEwAAABkAAAAAAAAAFAAAAAaAQAAfAAAAAAAAABQAAAAGwEAAC0AAAAhAPAAAAAAAAAAAAAAAIA/AAAAAAAAAAAAAIA/AAAAAAAAAAAAAAAAAAAAAAAAAAAAAAAAAAAAAAAAAAAlAAAADAAAAAAAAIAoAAAADAAAAAUAAAAnAAAAGAAAAAUAAAAAAAAA////AAAAAAAlAAAADAAAAAUAAABMAAAAZAAAAAkAAABQAAAA/wAAAFwAAAAJAAAAUAAAAPcAAAANAAAAIQDwAAAAAAAAAAAAAACAPwAAAAAAAAAAAACAPwAAAAAAAAAAAAAAAAAAAAAAAAAAAAAAAAAAAAAAAAAAJQAAAAwAAAAAAACAKAAAAAwAAAAFAAAAJQAAAAwAAAABAAAAGAAAAAwAAAAAAAAAEgAAAAwAAAABAAAAHgAAABgAAAAJAAAAUAAAAAABAABdAAAAJQAAAAwAAAABAAAAVAAAANwAAAAKAAAAUAAAAKcAAABcAAAAAQAAAADA/UGO4wBCCgAAAFAAAAAYAAAATAAAAAAAAAAAAAAAAAAAAP//////////fAAAAEQATwBSAEEAIABCAFUAUwBUAE8AIABEAEUAIABBAFIAWgBBAE0ARQBOAEQASQBBAAgAAAAJAAAABwAAAAcAAAADAAAABgAAAAgAAAAGAAAABgAAAAkAAAADAAAACAAAAAYAAAADAAAABwAAAAcAAAAGAAAABwAAAAoAAAAGAAAACAAAAAgAAAADAAAABwAAAEsAAABAAAAAMAAAAAUAAAAgAAAAAQAAAAEAAAAQAAAAAAAAAAAAAAAbAQAAgAAAAAAAAAAAAAAAGwEAAIAAAAAlAAAADAAAAAIAAAAnAAAAGAAAAAUAAAAAAAAA////AAAAAAAlAAAADAAAAAUAAABMAAAAZAAAAAkAAABgAAAA/wAAAGwAAAAJAAAAYAAAAPcAAAANAAAAIQDwAAAAAAAAAAAAAACAPwAAAAAAAAAAAACAPwAAAAAAAAAAAAAAAAAAAAAAAAAAAAAAAAAAAAAAAAAAJQAAAAwAAAAAAACAKAAAAAwAAAAFAAAAJQAAAAwAAAABAAAAGAAAAAwAAAAAAAAAEgAAAAwAAAABAAAAHgAAABgAAAAJAAAAYAAAAAABAABtAAAAJQAAAAwAAAABAAAAVAAAAHwAAAAKAAAAYAAAAEYAAABsAAAAAQAAAADA/UGO4wBCCgAAAGAAAAAIAAAATAAAAAAAAAAAAAAAAAAAAP//////////XAAAAEMATwBOAFQAQQBEAE8AUgAHAAAACQAAAAgAAAAGAAAABwAAAAgAAAAJAAAABwAAAEsAAABAAAAAMAAAAAUAAAAgAAAAAQAAAAEAAAAQAAAAAAAAAAAAAAAbAQAAgAAAAAAAAAAAAAAAGwEAAIAAAAAlAAAADAAAAAIAAAAnAAAAGAAAAAUAAAAAAAAA////AAAAAAAlAAAADAAAAAUAAABMAAAAZAAAAAkAAABwAAAAEQEAAHwAAAAJAAAAcAAAAAkBAAANAAAAIQDwAAAAAAAAAAAAAACAPwAAAAAAAAAAAACAPwAAAAAAAAAAAAAAAAAAAAAAAAAAAAAAAAAAAAAAAAAAJQAAAAwAAAAAAACAKAAAAAwAAAAFAAAAJQAAAAwAAAABAAAAGAAAAAwAAAAAAAAAEgAAAAwAAAABAAAAFgAAAAwAAAAAAAAAVAAAAFQBAAAKAAAAcAAAABABAAB8AAAAAQAAAADA/UGO4wBCCgAAAHAAAAAsAAAATAAAAAQAAAAJAAAAcAAAABIBAAB9AAAApAAAAEYAaQByAG0AYQBkAG8AIABwAG8AcgA6ACAARABPAFIAQQAgAEkAUwBBAEIARQBMACAAQgBVAFMAVABPACAARABFACAAQQBSAFoAQQBNAEUATgBEAEkAQQAGAAAAAwAAAAQAAAAJAAAABgAAAAcAAAAHAAAAAwAAAAcAAAAHAAAABAAAAAMAAAADAAAACAAAAAkAAAAHAAAABwAAAAMAAAADAAAABgAAAAcAAAAGAAAABgAAAAUAAAADAAAABgAAAAgAAAAGAAAABgAAAAkAAAADAAAACAAAAAYAAAADAAAABwAAAAcAAAAGAAAABwAAAAoAAAAGAAAACAAAAAgAAAADAAAABwAAABYAAAAMAAAAAAAAACUAAAAMAAAAAgAAAA4AAAAUAAAAAAAAABAAAAAUAAAA</Object>
  <Object Id="idInvalidSigLnImg">AQAAAGwAAAAAAAAAAAAAABoBAAB/AAAAAAAAAAAAAAARIwAAHRAAACBFTUYAAAEADCEAALEAAAAGAAAAAAAAAAAAAAAAAAAAgAcAADgEAABhAgAAXAEAAAAAAAAAAAAAAAAAAOhKCQBgTwUACgAAABAAAAAAAAAAAAAAAEsAAAAQAAAAAAAAAAUAAAAeAAAAGAAAAAAAAAAAAAAAGwEAAIAAAAAnAAAAGAAAAAEAAAAAAAAAAAAAAAAAAAAlAAAADAAAAAEAAABMAAAAZAAAAAAAAAAAAAAAGgEAAH8AAAAAAAAAAAAAABs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AaAQAAfwAAAAAAAAAAAAAAGwEAAIAAAAAhAPAAAAAAAAAAAAAAAIA/AAAAAAAAAAAAAIA/AAAAAAAAAAAAAAAAAAAAAAAAAAAAAAAAAAAAAAAAAAAlAAAADAAAAAAAAIAoAAAADAAAAAEAAAAnAAAAGAAAAAEAAAAAAAAA8PDwAAAAAAAlAAAADAAAAAEAAABMAAAAZAAAAAAAAAAAAAAAGgEAAH8AAAAAAAAAAAAAABsBAACAAAAAIQDwAAAAAAAAAAAAAACAPwAAAAAAAAAAAACAPwAAAAAAAAAAAAAAAAAAAAAAAAAAAAAAAAAAAAAAAAAAJQAAAAwAAAAAAACAKAAAAAwAAAABAAAAJwAAABgAAAABAAAAAAAAAPDw8AAAAAAAJQAAAAwAAAABAAAATAAAAGQAAAAAAAAAAAAAABoBAAB/AAAAAAAAAAAAAAAbAQAAgAAAACEA8AAAAAAAAAAAAAAAgD8AAAAAAAAAAAAAgD8AAAAAAAAAAAAAAAAAAAAAAAAAAAAAAAAAAAAAAAAAACUAAAAMAAAAAAAAgCgAAAAMAAAAAQAAACcAAAAYAAAAAQAAAAAAAADw8PAAAAAAACUAAAAMAAAAAQAAAEwAAABkAAAAAAAAAAAAAAAaAQAAfwAAAAAAAAAAAAAAGwEAAIAAAAAhAPAAAAAAAAAAAAAAAIA/AAAAAAAAAAAAAIA/AAAAAAAAAAAAAAAAAAAAAAAAAAAAAAAAAAAAAAAAAAAlAAAADAAAAAAAAIAoAAAADAAAAAEAAAAnAAAAGAAAAAEAAAAAAAAA////AAAAAAAlAAAADAAAAAEAAABMAAAAZAAAAAAAAAAAAAAAGgEAAH8AAAAAAAAAAAAAABsBAACAAAAAIQDwAAAAAAAAAAAAAACAPwAAAAAAAAAAAACAPwAAAAAAAAAAAAAAAAAAAAAAAAAAAAAAAAAAAAAAAAAAJQAAAAwAAAAAAACAKAAAAAwAAAABAAAAJwAAABgAAAABAAAAAAAAAP///wAAAAAAJQAAAAwAAAABAAAATAAAAGQAAAAAAAAAAAAAABoBAAB/AAAAAAAAAAAAAAAb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cQAAABAAAAAiAAAABAAAAFAAAAANAAAAIQDwAAAAAAAAAAAAAACAPwAAAAAAAAAAAACAPwAAAAAAAAAAAAAAAAAAAAAAAAAAAAAAAAAAAAAAAAAAJQAAAAwAAAAAAACAKAAAAAwAAAABAAAAUgAAAHABAAABAAAA9f///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P8AAAASAAAADAAAAAEAAAAeAAAAGAAAACIAAAAEAAAAcgAAABEAAAAlAAAADAAAAAEAAABUAAAAqAAAACMAAAAEAAAAcAAAABAAAAABAAAAAMD9QY7jAEIjAAAABAAAAA8AAABMAAAAAAAAAAAAAAAAAAAA//////////9sAAAARgBpAHIAbQBhACAAbgBvACAAdgDhAGwAaQBkAGEAAAAGAAAAAwAAAAQAAAAJAAAABgAAAAMAAAAHAAAABwAAAAMAAAAFAAAABgAAAAMAAAADAAAABwAAAAYAAABLAAAAQAAAADAAAAAFAAAAIAAAAAEAAAABAAAAEAAAAAAAAAAAAAAAGwEAAIAAAAAAAAAAAAAAABsBAACAAAAAUgAAAHABAAACAAAAEAAAAAc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CgAAACcAAAAeAAAASgAAAAEAAAAAwP1BjuMAQg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EgAAABHAAAAKQAAADMAAAAgAAAAFQAAACEA8AAAAAAAAAAAAAAAgD8AAAAAAAAAAAAAgD8AAAAAAAAAAAAAAAAAAAAAAAAAAAAAAAAAAAAAAAAAACUAAAAMAAAAAAAAgCgAAAAMAAAABAAAAFIAAABwAQAABAAAAPD///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pAAAAMwAAAEkAAABIAAAAJQAAAAwAAAAEAAAAVAAAAGAAAAAqAAAAMwAAAEcAAABHAAAAAQAAAADA/UGO4wBCKgAAADMAAAADAAAATAAAAAAAAAAAAAAAAAAAAP//////////VAAAAEQAQgBBAAAACwAAAAkAAAAKAAAASwAAAEAAAAAwAAAABQAAACAAAAABAAAAAQAAABAAAAAAAAAAAAAAABsBAACAAAAAAAAAAAAAAAAbAQAAgAAAACUAAAAMAAAAAgAAACcAAAAYAAAABQAAAAAAAAD///8AAAAAACUAAAAMAAAABQAAAEwAAABkAAAAAAAAAFAAAAAaAQAAfAAAAAAAAABQAAAAGwEAAC0AAAAhAPAAAAAAAAAAAAAAAIA/AAAAAAAAAAAAAIA/AAAAAAAAAAAAAAAAAAAAAAAAAAAAAAAAAAAAAAAAAAAlAAAADAAAAAAAAIAoAAAADAAAAAUAAAAnAAAAGAAAAAUAAAAAAAAA////AAAAAAAlAAAADAAAAAUAAABMAAAAZAAAAAkAAABQAAAA/wAAAFwAAAAJAAAAUAAAAPcAAAANAAAAIQDwAAAAAAAAAAAAAACAPwAAAAAAAAAAAACAPwAAAAAAAAAAAAAAAAAAAAAAAAAAAAAAAAAAAAAAAAAAJQAAAAwAAAAAAACAKAAAAAwAAAAFAAAAJQAAAAwAAAABAAAAGAAAAAwAAAAAAAAAEgAAAAwAAAABAAAAHgAAABgAAAAJAAAAUAAAAAABAABdAAAAJQAAAAwAAAABAAAAVAAAANwAAAAKAAAAUAAAAKcAAABcAAAAAQAAAADA/UGO4wBCCgAAAFAAAAAYAAAATAAAAAAAAAAAAAAAAAAAAP//////////fAAAAEQATwBSAEEAIABCAFUAUwBUAE8AIABEAEUAIABBAFIAWgBBAE0ARQBOAEQASQBBAAgAAAAJAAAABwAAAAcAAAADAAAABgAAAAgAAAAGAAAABgAAAAkAAAADAAAACAAAAAYAAAADAAAABwAAAAcAAAAGAAAABwAAAAoAAAAGAAAACAAAAAgAAAADAAAABwAAAEsAAABAAAAAMAAAAAUAAAAgAAAAAQAAAAEAAAAQAAAAAAAAAAAAAAAbAQAAgAAAAAAAAAAAAAAAGwEAAIAAAAAlAAAADAAAAAIAAAAnAAAAGAAAAAUAAAAAAAAA////AAAAAAAlAAAADAAAAAUAAABMAAAAZAAAAAkAAABgAAAA/wAAAGwAAAAJAAAAYAAAAPcAAAANAAAAIQDwAAAAAAAAAAAAAACAPwAAAAAAAAAAAACAPwAAAAAAAAAAAAAAAAAAAAAAAAAAAAAAAAAAAAAAAAAAJQAAAAwAAAAAAACAKAAAAAwAAAAFAAAAJQAAAAwAAAABAAAAGAAAAAwAAAAAAAAAEgAAAAwAAAABAAAAHgAAABgAAAAJAAAAYAAAAAABAABtAAAAJQAAAAwAAAABAAAAVAAAAHwAAAAKAAAAYAAAAEYAAABsAAAAAQAAAADA/UGO4wBCCgAAAGAAAAAIAAAATAAAAAAAAAAAAAAAAAAAAP//////////XAAAAEMATwBOAFQAQQBEAE8AUgAHAAAACQAAAAgAAAAGAAAABwAAAAgAAAAJAAAABwAAAEsAAABAAAAAMAAAAAUAAAAgAAAAAQAAAAEAAAAQAAAAAAAAAAAAAAAbAQAAgAAAAAAAAAAAAAAAGwEAAIAAAAAlAAAADAAAAAIAAAAnAAAAGAAAAAUAAAAAAAAA////AAAAAAAlAAAADAAAAAUAAABMAAAAZAAAAAkAAABwAAAAEQEAAHwAAAAJAAAAcAAAAAkBAAANAAAAIQDwAAAAAAAAAAAAAACAPwAAAAAAAAAAAACAPwAAAAAAAAAAAAAAAAAAAAAAAAAAAAAAAAAAAAAAAAAAJQAAAAwAAAAAAACAKAAAAAwAAAAFAAAAJQAAAAwAAAABAAAAGAAAAAwAAAAAAAAAEgAAAAwAAAABAAAAFgAAAAwAAAAAAAAAVAAAAFQBAAAKAAAAcAAAABABAAB8AAAAAQAAAADA/UGO4wBCCgAAAHAAAAAsAAAATAAAAAQAAAAJAAAAcAAAABIBAAB9AAAApAAAAEYAaQByAG0AYQBkAG8AIABwAG8AcgA6ACAARABPAFIAQQAgAEkAUwBBAEIARQBMACAAQgBVAFMAVABPACAARABFACAAQQBSAFoAQQBNAEUATgBEAEkAQQAGAAAAAwAAAAQAAAAJAAAABgAAAAcAAAAHAAAAAwAAAAcAAAAHAAAABAAAAAMAAAADAAAACAAAAAkAAAAHAAAABwAAAAMAAAADAAAABgAAAAcAAAAGAAAABgAAAAUAAAADAAAABgAAAAgAAAAGAAAABgAAAAkAAAADAAAACAAAAAYAAAADAAAABwAAAAcAAAAGAAAABwAAAAoAAAAGAAAACAAAAAgAAAADAAAABwAAABYAAAAMAAAAAAAAACUAAAAMAAAAAgAAAA4AAAAUAAAAAAAAABAAAAAUAAAA</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98vrvO4rj+4wkhwiGpimzxEinI2d7GI4Nhq5almS6/k=</DigestValue>
    </Reference>
    <Reference Type="http://www.w3.org/2000/09/xmldsig#Object" URI="#idOfficeObject">
      <DigestMethod Algorithm="http://www.w3.org/2001/04/xmlenc#sha256"/>
      <DigestValue>sNY7v2id/n6z0MAR6Tf4frhPXoQJPhGqNz29AM+101M=</DigestValue>
    </Reference>
    <Reference Type="http://uri.etsi.org/01903#SignedProperties" URI="#idSignedProperties">
      <Transforms>
        <Transform Algorithm="http://www.w3.org/TR/2001/REC-xml-c14n-20010315"/>
      </Transforms>
      <DigestMethod Algorithm="http://www.w3.org/2001/04/xmlenc#sha256"/>
      <DigestValue>OJKLYUY0tOH0M94zNnG0WM4P281VdodnRRE2uDcafPQ=</DigestValue>
    </Reference>
    <Reference Type="http://www.w3.org/2000/09/xmldsig#Object" URI="#idValidSigLnImg">
      <DigestMethod Algorithm="http://www.w3.org/2001/04/xmlenc#sha256"/>
      <DigestValue>QY9omR3Xag95o9QNJ1mmMli2XnPhbLdadNMjU9v+r1s=</DigestValue>
    </Reference>
    <Reference Type="http://www.w3.org/2000/09/xmldsig#Object" URI="#idInvalidSigLnImg">
      <DigestMethod Algorithm="http://www.w3.org/2001/04/xmlenc#sha256"/>
      <DigestValue>UNDHaiYG0ncfuWwyTrCbtEm8eg/yfId/Ps5e+ufJy4s=</DigestValue>
    </Reference>
  </SignedInfo>
  <SignatureValue>AS9oySMA0y4nbz1IcbEZ4CexdDlC0ywSa0OfGAILNy0byDqVbhkiajzMXGK87QZEejVMB6hpr50z
2z0M05H4h57u5D704gN5+ZoJiGUG0ABC6Pmrcr0l0y2Wo+ODZuITS+QK1KEDzh7cyl48Z9+h0OMA
Tsbxr4SyqmM5+kAuE2/MpqjFevAiEcAwPqxWiunQy6PWGepdEHGpx4mz4fi7/3CuZWhgZ2Pd9/jU
WjZWYuVfSVqICI95QMxgzP2BP/IwPgsYqc3/C+5qFUGA2hNJ1Hc5DXWFAn1e8MQW8RUMBvFp2OlK
WgFCD/9odMUS2FOy+FonkBUEeqbzBLpHJ2wPug==</SignatureValue>
  <KeyInfo>
    <X509Data>
      <X509Certificate>MIID8jCCAtqgAwIBAgIQ0Eowmpz964BPM77bqATw6TANBgkqhkiG9w0BAQsFADB4MXYwEQYKCZImiZPyLGQBGRYDbmV0MBUGCgmSJomT8ixkARkWB3dpbmRvd3MwHQYDVQQDExZNUy1Pcmdhbml6YXRpb24tQWNjZXNzMCsGA1UECxMkODJkYmFjYTQtM2U4MS00NmNhLTljNzMtMDk1MGMxZWFjYTk3MB4XDTIzMTIyMDE5NTc1NloXDTMzMTIyMDIwMjc1NlowLzEtMCsGA1UEAxMkZjg1NjczNWQtMDVjYS00ZmFmLTk5MzEtNzQ0NTRhZjAzYjViMIIBIjANBgkqhkiG9w0BAQEFAAOCAQ8AMIIBCgKCAQEAxAR1ea6g3GGYkPpCZScVjKbkln+n7lUv4zykqxAo4jYBNSb+XSQvuDBob6PHuapp7gcqLrANxJvCciO7tWy4/aoVoGbiBMGhr5jInW5InGaFHPMO5R3vzlEBUpJloF8vign5eSMbDTs5IK7UhS5WmVsioUvyj2TOTf6H16JAWzAGLDily+SQqyYZitK8YLQtQfGPcb8u333mposC/ldixAko2uNRi/qoZAzFOwXzeYc8DLfP+kJMigbf23nbIXE07MDtSD0DvkwUh+UmvhiuHUjGbdLXoKEEwR4A6CVAHLdJzRn6kJBCmpBvykkZmArdOWFAj/5hHt5yxbsT2OX61QIDAQABo4HAMIG9MAwGA1UdEwEB/wQCMAAwFgYDVR0lAQH/BAwwCgYIKwYBBQUHAwIwIgYLKoZIhvcUAQWCHAIEEwSBEF1zVvjKBa9PmTF0RUrwO1swIgYLKoZIhvcUAQWCHAMEEwSBEGx5F8phpIpPp8dAkqYrSfwwIgYLKoZIhvcUAQWCHAUEEwSBEOAEuJ1AC01LiH1E3wnChWswFAYLKoZIhvcUAQWCHAgEBQSBAlNBMBMGCyqGSIb3FAEFghwHBAQEgQEwMA0GCSqGSIb3DQEBCwUAA4IBAQCq36scNu96jmE4Rpnw/p42G2nuJJ+NqUZI4fHmI47BatD5sGTGfOBFTRGcJMnpnXGDrpBvD6hzBiO7xNAFvISYHE0bTzFNW2cUVlokaGp8YtCXblsY+R0H1QKzWpDN9UMEFhHEapMmhaYH5nZ0QJyeCN75FabkqtRcVJ5LZmG+lu1R7LxxDZ+SN/S8NRamM8axGi27fiFl62gzmlLkrkzQlvoMtiqvA6ECjldthK6CteD62DpnGTZmajsNrKUyELrb8Fp/RSevbv7PzpoapHMKkBCNOgki0pkJAnUHxyQunNnvTY2NzhzJXmIPL6j6m1VTMa7Td2bYN1jhQLNaylpj</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Transform>
          <Transform Algorithm="http://www.w3.org/TR/2001/REC-xml-c14n-20010315"/>
        </Transforms>
        <DigestMethod Algorithm="http://www.w3.org/2001/04/xmlenc#sha256"/>
        <DigestValue>RHv6wvths29Dpm97gH9cbkxvm1Y1+u5BI6UHi+LfgBw=</DigestValue>
      </Reference>
      <Reference URI="/xl/calcChain.xml?ContentType=application/vnd.openxmlformats-officedocument.spreadsheetml.calcChain+xml">
        <DigestMethod Algorithm="http://www.w3.org/2001/04/xmlenc#sha256"/>
        <DigestValue>9ls66M8ygkTINl0o2E53m/fNIQhS4Sn/KIr9pr2ni9w=</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fELFnqMc531iehO8E10qUnjU3FFGSSVfKvsVGL702GU=</DigestValue>
      </Reference>
      <Reference URI="/xl/drawings/drawing1.xml?ContentType=application/vnd.openxmlformats-officedocument.drawing+xml">
        <DigestMethod Algorithm="http://www.w3.org/2001/04/xmlenc#sha256"/>
        <DigestValue>CqpKypf0oAFfL4LhCgHXqA6O8z4m+0/EPeHcoARaEZc=</DigestValue>
      </Reference>
      <Reference URI="/xl/drawings/vmlDrawing1.vml?ContentType=application/vnd.openxmlformats-officedocument.vmlDrawing">
        <DigestMethod Algorithm="http://www.w3.org/2001/04/xmlenc#sha256"/>
        <DigestValue>Ki5kRwyHKcxUL3Pq0igFax3Cut+F1ulQnfL+ewQ7lAA=</DigestValue>
      </Reference>
      <Reference URI="/xl/media/image1.png?ContentType=image/png">
        <DigestMethod Algorithm="http://www.w3.org/2001/04/xmlenc#sha256"/>
        <DigestValue>ZFOveYhwl4gae5pZO6jij11ys+YBw5dtBydY4oZ4yxw=</DigestValue>
      </Reference>
      <Reference URI="/xl/media/image2.emf?ContentType=image/x-emf">
        <DigestMethod Algorithm="http://www.w3.org/2001/04/xmlenc#sha256"/>
        <DigestValue>YweC3c4WJh4tCTf1cwhEErKfDwvjSxdyp4swi7nXzos=</DigestValue>
      </Reference>
      <Reference URI="/xl/media/image3.emf?ContentType=image/x-emf">
        <DigestMethod Algorithm="http://www.w3.org/2001/04/xmlenc#sha256"/>
        <DigestValue>jB5xVfdwVcGjHKDoIgKww5QMvTEHgtgUxP4K38dRWNs=</DigestValue>
      </Reference>
      <Reference URI="/xl/media/image4.emf?ContentType=image/x-emf">
        <DigestMethod Algorithm="http://www.w3.org/2001/04/xmlenc#sha256"/>
        <DigestValue>RaVxBFY8R6pMNDbHbYiD/zaeN8tBu0+2MK9S0wGDjn0=</DigestValue>
      </Reference>
      <Reference URI="/xl/media/image5.emf?ContentType=image/x-emf">
        <DigestMethod Algorithm="http://www.w3.org/2001/04/xmlenc#sha256"/>
        <DigestValue>TBJqdBFLg/nSjHuuHfORCCktmY/Zu8xttgFhZGwBhV0=</DigestValue>
      </Reference>
      <Reference URI="/xl/printerSettings/printerSettings1.bin?ContentType=application/vnd.openxmlformats-officedocument.spreadsheetml.printerSettings">
        <DigestMethod Algorithm="http://www.w3.org/2001/04/xmlenc#sha256"/>
        <DigestValue>TaA6KX/SRWPpmiasS8KGCRFI/mFTpQlGqiM07LbibG8=</DigestValue>
      </Reference>
      <Reference URI="/xl/printerSettings/printerSettings10.bin?ContentType=application/vnd.openxmlformats-officedocument.spreadsheetml.printerSettings">
        <DigestMethod Algorithm="http://www.w3.org/2001/04/xmlenc#sha256"/>
        <DigestValue>GyyR84UYFfbFvVrs+ip9vPggIMAXC0nxkmeUVNsGxCc=</DigestValue>
      </Reference>
      <Reference URI="/xl/printerSettings/printerSettings11.bin?ContentType=application/vnd.openxmlformats-officedocument.spreadsheetml.printerSettings">
        <DigestMethod Algorithm="http://www.w3.org/2001/04/xmlenc#sha256"/>
        <DigestValue>TaA6KX/SRWPpmiasS8KGCRFI/mFTpQlGqiM07LbibG8=</DigestValue>
      </Reference>
      <Reference URI="/xl/printerSettings/printerSettings12.bin?ContentType=application/vnd.openxmlformats-officedocument.spreadsheetml.printerSettings">
        <DigestMethod Algorithm="http://www.w3.org/2001/04/xmlenc#sha256"/>
        <DigestValue>TaA6KX/SRWPpmiasS8KGCRFI/mFTpQlGqiM07LbibG8=</DigestValue>
      </Reference>
      <Reference URI="/xl/printerSettings/printerSettings13.bin?ContentType=application/vnd.openxmlformats-officedocument.spreadsheetml.printerSettings">
        <DigestMethod Algorithm="http://www.w3.org/2001/04/xmlenc#sha256"/>
        <DigestValue>GyyR84UYFfbFvVrs+ip9vPggIMAXC0nxkmeUVNsGxCc=</DigestValue>
      </Reference>
      <Reference URI="/xl/printerSettings/printerSettings14.bin?ContentType=application/vnd.openxmlformats-officedocument.spreadsheetml.printerSettings">
        <DigestMethod Algorithm="http://www.w3.org/2001/04/xmlenc#sha256"/>
        <DigestValue>GyyR84UYFfbFvVrs+ip9vPggIMAXC0nxkmeUVNsGxCc=</DigestValue>
      </Reference>
      <Reference URI="/xl/printerSettings/printerSettings2.bin?ContentType=application/vnd.openxmlformats-officedocument.spreadsheetml.printerSettings">
        <DigestMethod Algorithm="http://www.w3.org/2001/04/xmlenc#sha256"/>
        <DigestValue>5bE48OyZTxYLoFNfYQ0Ndw/y5A0Ca5J9JPjm/uNyQFo=</DigestValue>
      </Reference>
      <Reference URI="/xl/printerSettings/printerSettings3.bin?ContentType=application/vnd.openxmlformats-officedocument.spreadsheetml.printerSettings">
        <DigestMethod Algorithm="http://www.w3.org/2001/04/xmlenc#sha256"/>
        <DigestValue>TaA6KX/SRWPpmiasS8KGCRFI/mFTpQlGqiM07LbibG8=</DigestValue>
      </Reference>
      <Reference URI="/xl/printerSettings/printerSettings4.bin?ContentType=application/vnd.openxmlformats-officedocument.spreadsheetml.printerSettings">
        <DigestMethod Algorithm="http://www.w3.org/2001/04/xmlenc#sha256"/>
        <DigestValue>TaA6KX/SRWPpmiasS8KGCRFI/mFTpQlGqiM07LbibG8=</DigestValue>
      </Reference>
      <Reference URI="/xl/printerSettings/printerSettings5.bin?ContentType=application/vnd.openxmlformats-officedocument.spreadsheetml.printerSettings">
        <DigestMethod Algorithm="http://www.w3.org/2001/04/xmlenc#sha256"/>
        <DigestValue>s6l80irlBTW+uFk7nR5c7WcaDa2jSh3MPBgl0IjaDO0=</DigestValue>
      </Reference>
      <Reference URI="/xl/printerSettings/printerSettings6.bin?ContentType=application/vnd.openxmlformats-officedocument.spreadsheetml.printerSettings">
        <DigestMethod Algorithm="http://www.w3.org/2001/04/xmlenc#sha256"/>
        <DigestValue>GyyR84UYFfbFvVrs+ip9vPggIMAXC0nxkmeUVNsGxCc=</DigestValue>
      </Reference>
      <Reference URI="/xl/printerSettings/printerSettings7.bin?ContentType=application/vnd.openxmlformats-officedocument.spreadsheetml.printerSettings">
        <DigestMethod Algorithm="http://www.w3.org/2001/04/xmlenc#sha256"/>
        <DigestValue>TaA6KX/SRWPpmiasS8KGCRFI/mFTpQlGqiM07LbibG8=</DigestValue>
      </Reference>
      <Reference URI="/xl/printerSettings/printerSettings8.bin?ContentType=application/vnd.openxmlformats-officedocument.spreadsheetml.printerSettings">
        <DigestMethod Algorithm="http://www.w3.org/2001/04/xmlenc#sha256"/>
        <DigestValue>GyyR84UYFfbFvVrs+ip9vPggIMAXC0nxkmeUVNsGxCc=</DigestValue>
      </Reference>
      <Reference URI="/xl/printerSettings/printerSettings9.bin?ContentType=application/vnd.openxmlformats-officedocument.spreadsheetml.printerSettings">
        <DigestMethod Algorithm="http://www.w3.org/2001/04/xmlenc#sha256"/>
        <DigestValue>GyyR84UYFfbFvVrs+ip9vPggIMAXC0nxkmeUVNsGxCc=</DigestValue>
      </Reference>
      <Reference URI="/xl/sharedStrings.xml?ContentType=application/vnd.openxmlformats-officedocument.spreadsheetml.sharedStrings+xml">
        <DigestMethod Algorithm="http://www.w3.org/2001/04/xmlenc#sha256"/>
        <DigestValue>1A8vGEatLcVSsA1zJjomQ+8KbhWyirUEKxJqBc3g8UQ=</DigestValue>
      </Reference>
      <Reference URI="/xl/styles.xml?ContentType=application/vnd.openxmlformats-officedocument.spreadsheetml.styles+xml">
        <DigestMethod Algorithm="http://www.w3.org/2001/04/xmlenc#sha256"/>
        <DigestValue>bNuxai5GwHSud7H7wwsuHHtx4Yvld5NR3uQOH8dMaOw=</DigestValue>
      </Reference>
      <Reference URI="/xl/theme/theme1.xml?ContentType=application/vnd.openxmlformats-officedocument.theme+xml">
        <DigestMethod Algorithm="http://www.w3.org/2001/04/xmlenc#sha256"/>
        <DigestValue>cI0/HXUJqryaYoRwZC3vNBHtNesfR3Vou+AOm9g0lJo=</DigestValue>
      </Reference>
      <Reference URI="/xl/workbook.xml?ContentType=application/vnd.openxmlformats-officedocument.spreadsheetml.sheet.main+xml">
        <DigestMethod Algorithm="http://www.w3.org/2001/04/xmlenc#sha256"/>
        <DigestValue>Fz7da3SqA1+uLG37Wpp4Ak9YpwavcRgBZQB44FRX5Ys=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AkNhP713P2yRa4Dh2ARGFlwE9QoRTO7fyLFTfcPffHI=</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TWJiJsJGh0BdAm0oPe27QOTNDIPyDccHYmu7Z1P+efA=</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/24puvaW5bXuS+cktdpJpE35olfWZ1+6Lpxzh0chEvI=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ecpNFGEHU6YWApBVPtyb84+m25Jb05DuUyRNJ1vhFLg=</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hFC7xkl7ZUFCfUpeVXItJBDzz83izNuL1usbNI9OjfA=</DigestValue>
      </Reference>
      <Reference URI="/xl/worksheets/sheet10.xml?ContentType=application/vnd.openxmlformats-officedocument.spreadsheetml.worksheet+xml">
        <DigestMethod Algorithm="http://www.w3.org/2001/04/xmlenc#sha256"/>
        <DigestValue>6qKqbCqQTg/a30V7ia7Wrc5LhXbkjo5kZfuc2BdJ9/s=</DigestValue>
      </Reference>
      <Reference URI="/xl/worksheets/sheet11.xml?ContentType=application/vnd.openxmlformats-officedocument.spreadsheetml.worksheet+xml">
        <DigestMethod Algorithm="http://www.w3.org/2001/04/xmlenc#sha256"/>
        <DigestValue>DTGUHafnEjkOO21Hnsq18LuttIuIAgxZGTSMY1/aqvE=</DigestValue>
      </Reference>
      <Reference URI="/xl/worksheets/sheet12.xml?ContentType=application/vnd.openxmlformats-officedocument.spreadsheetml.worksheet+xml">
        <DigestMethod Algorithm="http://www.w3.org/2001/04/xmlenc#sha256"/>
        <DigestValue>YuRE8ls0vQDsjFJ11IwJv4C7PBrqNyEv+vRA64k4caM=</DigestValue>
      </Reference>
      <Reference URI="/xl/worksheets/sheet13.xml?ContentType=application/vnd.openxmlformats-officedocument.spreadsheetml.worksheet+xml">
        <DigestMethod Algorithm="http://www.w3.org/2001/04/xmlenc#sha256"/>
        <DigestValue>s4mgYlOb6ZdF+06TzqVIuzeoHkZiKY+z2QsAeH6C+c8=</DigestValue>
      </Reference>
      <Reference URI="/xl/worksheets/sheet14.xml?ContentType=application/vnd.openxmlformats-officedocument.spreadsheetml.worksheet+xml">
        <DigestMethod Algorithm="http://www.w3.org/2001/04/xmlenc#sha256"/>
        <DigestValue>zR4kKUOFpOKW5jnKxDUoZytu4UIwNl3ltU668Z4f3HA=</DigestValue>
      </Reference>
      <Reference URI="/xl/worksheets/sheet2.xml?ContentType=application/vnd.openxmlformats-officedocument.spreadsheetml.worksheet+xml">
        <DigestMethod Algorithm="http://www.w3.org/2001/04/xmlenc#sha256"/>
        <DigestValue>LtHcoq7A/amlze0TOxwUrhPljgIiguVgQjvk1ZlhhEI=</DigestValue>
      </Reference>
      <Reference URI="/xl/worksheets/sheet3.xml?ContentType=application/vnd.openxmlformats-officedocument.spreadsheetml.worksheet+xml">
        <DigestMethod Algorithm="http://www.w3.org/2001/04/xmlenc#sha256"/>
        <DigestValue>h6LQYm0DDN3v/YJgBNQDjTfms1IwHvYo2AX3RI3rah4=</DigestValue>
      </Reference>
      <Reference URI="/xl/worksheets/sheet4.xml?ContentType=application/vnd.openxmlformats-officedocument.spreadsheetml.worksheet+xml">
        <DigestMethod Algorithm="http://www.w3.org/2001/04/xmlenc#sha256"/>
        <DigestValue>/uZXLI1d28sF7kTOuBiYgHBmocwNmmXt6agGGDhNFsI=</DigestValue>
      </Reference>
      <Reference URI="/xl/worksheets/sheet5.xml?ContentType=application/vnd.openxmlformats-officedocument.spreadsheetml.worksheet+xml">
        <DigestMethod Algorithm="http://www.w3.org/2001/04/xmlenc#sha256"/>
        <DigestValue>e+wA9Fz3c4ZwNqpD9nh0iYuUiXnOB76ap0eY45oPzcQ=</DigestValue>
      </Reference>
      <Reference URI="/xl/worksheets/sheet6.xml?ContentType=application/vnd.openxmlformats-officedocument.spreadsheetml.worksheet+xml">
        <DigestMethod Algorithm="http://www.w3.org/2001/04/xmlenc#sha256"/>
        <DigestValue>1pJywCdzx37lp+//IYP4YIXSaZSDhyt/SD5M/hKglF8=</DigestValue>
      </Reference>
      <Reference URI="/xl/worksheets/sheet7.xml?ContentType=application/vnd.openxmlformats-officedocument.spreadsheetml.worksheet+xml">
        <DigestMethod Algorithm="http://www.w3.org/2001/04/xmlenc#sha256"/>
        <DigestValue>sIbWv0uIIwIbLv6TUSt095vB9Kip3qDNOL7UsyV7+30=</DigestValue>
      </Reference>
      <Reference URI="/xl/worksheets/sheet8.xml?ContentType=application/vnd.openxmlformats-officedocument.spreadsheetml.worksheet+xml">
        <DigestMethod Algorithm="http://www.w3.org/2001/04/xmlenc#sha256"/>
        <DigestValue>gLMmHC9UCa6iFeTYIezDCUtV309uGoIg5YvQmpi/DUA=</DigestValue>
      </Reference>
      <Reference URI="/xl/worksheets/sheet9.xml?ContentType=application/vnd.openxmlformats-officedocument.spreadsheetml.worksheet+xml">
        <DigestMethod Algorithm="http://www.w3.org/2001/04/xmlenc#sha256"/>
        <DigestValue>pJNUUJuBAXz6IO/HVxpDoHaURt4p4X2rc6O8rGsusy0=</DigestValue>
      </Reference>
    </Manifest>
    <SignatureProperties>
      <SignatureProperty Id="idSignatureTime" Target="#idPackageSignature">
        <mdssi:SignatureTime xmlns:mdssi="http://schemas.openxmlformats.org/package/2006/digital-signature">
          <mdssi:Format>YYYY-MM-DDThh:mm:ssTZD</mdssi:Format>
          <mdssi:Value>2024-03-27T13:49:37Z</mdssi:Value>
        </mdssi:SignatureTime>
      </SignatureProperty>
    </SignatureProperties>
  </Object>
  <Object Id="idOfficeObject">
    <SignatureProperties>
      <SignatureProperty Id="idOfficeV1Details" Target="#idPackageSignature">
        <SignatureInfoV1 xmlns="http://schemas.microsoft.com/office/2006/digsig">
          <SetupID>{79743D6D-E0E1-4910-A272-2A6CF72EBCBC}</SetupID>
          <SignatureText>RGCLM</SignatureText>
          <SignatureImage/>
          <SignatureComments/>
          <WindowsVersion>10.0</WindowsVersion>
          <OfficeVersion>16.0.17328/26</OfficeVersion>
          <ApplicationVersion>16.0.17328</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2024-03-27T13:49:37Z</xd:SigningTime>
          <xd:SigningCertificate>
            <xd:Cert>
              <xd:CertDigest>
                <DigestMethod Algorithm="http://www.w3.org/2001/04/xmlenc#sha256"/>
                <DigestValue>Evrr1UwIHNteHWkXl9Cv2/QU7yVdlKmeb61WzB+YxcA=</DigestValue>
              </xd:CertDigest>
              <xd:IssuerSerial>
                <X509IssuerName>DC=net + DC=windows + CN=MS-Organization-Access + OU=82dbaca4-3e81-46ca-9c73-0950c1eaca97</X509IssuerName>
                <X509SerialNumber>276864638896178713172897626847652933865</X509SerialNumber>
              </xd:IssuerSerial>
            </xd:Cert>
          </xd:SigningCertificate>
          <xd:SignaturePolicyIdentifier>
            <xd:SignaturePolicyImplied/>
          </xd:SignaturePolicyIdentifier>
        </xd:SignedSignatureProperties>
      </xd:SignedProperties>
    </xd:QualifyingProperties>
  </Object>
  <Object Id="idValidSigLnImg">AQAAAGwAAAAAAAAAAAAAAFcBAACfAAAAAAAAAAAAAAAUGAAAOwsAACBFTUYAAAEA+BsAAKoAAAAGAAAAAAAAAAAAAAAAAAAAgAcAADgEAABYAQAAwgAAAAAAAAAAAAAAAAAAAMA/BQDQ9QIACgAAABAAAAAAAAAAAAAAAEsAAAAQAAAAAAAAAAUAAAAeAAAAGAAAAAAAAAAAAAAAWAEAAKAAAAAnAAAAGAAAAAEAAAAAAAAAAAAAAAAAAAAlAAAADAAAAAEAAABMAAAAZAAAAAAAAAAAAAAAVwEAAJ8AAAAAAAAAAAAAAFg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BXAQAAnwAAAAAAAAAAAAAAWAEAAKAAAAAhAPAAAAAAAAAAAAAAAIA/AAAAAAAAAAAAAIA/AAAAAAAAAAAAAAAAAAAAAAAAAAAAAAAAAAAAAAAAAAAlAAAADAAAAAAAAIAoAAAADAAAAAEAAAAnAAAAGAAAAAEAAAAAAAAA8PDwAAAAAAAlAAAADAAAAAEAAABMAAAAZAAAAAAAAAAAAAAAVwEAAJ8AAAAAAAAAAAAAAFgBAACgAAAAIQDwAAAAAAAAAAAAAACAPwAAAAAAAAAAAACAPwAAAAAAAAAAAAAAAAAAAAAAAAAAAAAAAAAAAAAAAAAAJQAAAAwAAAAAAACAKAAAAAwAAAABAAAAJwAAABgAAAABAAAAAAAAAPDw8AAAAAAAJQAAAAwAAAABAAAATAAAAGQAAAAAAAAAAAAAAFcBAACfAAAAAAAAAAAAAABYAQAAoAAAACEA8AAAAAAAAAAAAAAAgD8AAAAAAAAAAAAAgD8AAAAAAAAAAAAAAAAAAAAAAAAAAAAAAAAAAAAAAAAAACUAAAAMAAAAAAAAgCgAAAAMAAAAAQAAACcAAAAYAAAAAQAAAAAAAADw8PAAAAAAACUAAAAMAAAAAQAAAEwAAABkAAAAAAAAAAAAAABXAQAAnwAAAAAAAAAAAAAAWAEAAKAAAAAhAPAAAAAAAAAAAAAAAIA/AAAAAAAAAAAAAIA/AAAAAAAAAAAAAAAAAAAAAAAAAAAAAAAAAAAAAAAAAAAlAAAADAAAAAAAAIAoAAAADAAAAAEAAAAnAAAAGAAAAAEAAAAAAAAA////AAAAAAAlAAAADAAAAAEAAABMAAAAZAAAAAAAAAAAAAAAVwEAAJ8AAAAAAAAAAAAAAFgBAACgAAAAIQDwAAAAAAAAAAAAAACAPwAAAAAAAAAAAACAPwAAAAAAAAAAAAAAAAAAAAAAAAAAAAAAAAAAAAAAAAAAJQAAAAwAAAAAAACAKAAAAAwAAAABAAAAJwAAABgAAAABAAAAAAAAAP///wAAAAAAJQAAAAwAAAABAAAATAAAAGQAAAAAAAAAAAAAAFcBAACfAAAAAAAAAAAAAABY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Sa0j0H2AAAABQAAAAkAAABMAAAAAAAAAAAAAAAAAAAA//////////9gAAAAMgA3AC8AMwAvADIAMAAyADQAAAAHAAAABwAAAAUAAAAHAAAABQAAAAcAAAAHAAAABwAAAAcAAABLAAAAQAAAADAAAAAFAAAAIAAAAAEAAAABAAAAEAAAAAAAAAAAAAAAWAEAAKAAAAAAAAAAAAAAAFg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JrSPQQwAAABbAAAAAQAAAEwAAAAEAAAACwAAADcAAAAiAAAAWwAAAFAAAABYAJCd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HIAAABWAAAAMAAAADsAAABD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HMAAABXAAAAJQAAAAwAAAAEAAAAVAAAAGwAAAAxAAAAOwAAAHEAAABWAAAAAQAAAFVVj0EmtI9BMQAAADsAAAAFAAAATAAAAAAAAAAAAAAAAAAAAP//////////WAAAAFIARwBDAEwATQCaRQwAAAAOAAAADAAAAAkAAAASAAAASwAAAEAAAAAwAAAABQAAACAAAAABAAAAAQAAABAAAAAAAAAAAAAAAFgBAACgAAAAAAAAAAAAAABYAQAAoAAAACUAAAAMAAAAAgAAACcAAAAYAAAABQAAAAAAAAD///8AAAAAACUAAAAMAAAABQAAAEwAAABkAAAAAAAAAGEAAABXAQAAmwAAAAAAAABhAAAAWAEAADsAAAAhAPAAAAAAAAAAAAAAAIA/AAAAAAAAAAAAAIA/AAAAAAAAAAAAAAAAAAAAAAAAAAAAAAAAAAAAAAAAAAAlAAAADAAAAAAAAIAoAAAADAAAAAUAAAAnAAAAGAAAAAUAAAAAAAAA////AAAAAAAlAAAADAAAAAUAAABMAAAAZAAAAA4AAABhAAAAPwEAAHEAAAAOAAAAYQAAADIBAAARAAAAIQDwAAAAAAAAAAAAAACAPwAAAAAAAAAAAACAPwAAAAAAAAAAAAAAAAAAAAAAAAAAAAAAAAAAAAAAAAAAJQAAAAwAAAAAAACAKAAAAAwAAAAFAAAAJQAAAAwAAAABAAAAGAAAAAwAAAAAAAAAEgAAAAwAAAABAAAAHgAAABgAAAAOAAAAYQAAAEABAAByAAAAJQAAAAwAAAABAAAAVAAAAAABAAAPAAAAYQAAAOMAAABxAAAAAQAAAFVVj0EmtI9BDwAAAGEAAAAeAAAATAAAAAAAAAAAAAAAAAAAAP//////////iAAAAFIATwBEAFIASQBHAE8AIABDAEEATABMAEkAWgBPACAATABPAFAARQBaACAATQBPAFIARQBJAFIAQQA6AAgAAAAKAAAACQAAAAgAAAADAAAACQAAAAoAAAAEAAAACAAAAAgAAAAGAAAABgAAAAMAAAAHAAAACgAAAAQAAAAGAAAACgAAAAcAAAAHAAAABwAAAAQAAAAMAAAACgAAAAgAAAAHAAAAAwAAAAgAAAAIAAAAAwAAAEsAAABAAAAAMAAAAAUAAAAgAAAAAQAAAAEAAAAQAAAAAAAAAAAAAABYAQAAoAAAAAAAAAAAAAAAWAEAAKAAAAAlAAAADAAAAAIAAAAnAAAAGAAAAAUAAAAAAAAA////AAAAAAAlAAAADAAAAAUAAABMAAAAZAAAAA4AAAB2AAAAPwEAAIYAAAAOAAAAdgAAADIBAAARAAAAIQDwAAAAAAAAAAAAAACAPwAAAAAAAAAAAACAPwAAAAAAAAAAAAAAAAAAAAAAAAAAAAAAAAAAAAAAAAAAJQAAAAwAAAAAAACAKAAAAAwAAAAFAAAAJQAAAAwAAAABAAAAGAAAAAwAAAAAAAAAEgAAAAwAAAABAAAAHgAAABgAAAAOAAAAdgAAAEABAACHAAAAJQAAAAwAAAABAAAAVAAAAIgAAAAPAAAAdgAAAFYAAACGAAAAAQAAAFVVj0EmtI9BDwAAAHYAAAAKAAAATAAAAAAAAAAAAAAAAAAAAP//////////YAAAAFAAUgBFAFMASQBEAEUATgBUAEUABwAAAAgAAAAHAAAABwAAAAMAAAAJAAAABwAAAAoAAAAHAAAABwAAAEsAAABAAAAAMAAAAAUAAAAgAAAAAQAAAAEAAAAQAAAAAAAAAAAAAABYAQAAoAAAAAAAAAAAAAAAWAEAAKAAAAAlAAAADAAAAAIAAAAnAAAAGAAAAAUAAAAAAAAA////AAAAAAAlAAAADAAAAAUAAABMAAAAZAAAAA4AAACLAAAASQEAAJsAAAAOAAAAiwAAADwBAAARAAAAIQDwAAAAAAAAAAAAAACAPwAAAAAAAAAAAACAPwAAAAAAAAAAAAAAAAAAAAAAAAAAAAAAAAAAAAAAAAAAJQAAAAwAAAAAAACAKAAAAAwAAAAFAAAAJQAAAAwAAAABAAAAGAAAAAwAAAAAAAAAEgAAAAwAAAABAAAAFgAAAAwAAAAAAAAAVAAAAHQBAAAPAAAAiwAAAEgBAACbAAAAAQAAAFVVj0EmtI9BDwAAAIsAAAAxAAAATAAAAAQAAAAOAAAAiwAAAEoBAACcAAAAsAAAAEYAaQByAG0AYQBkAG8AIABwAG8AcgA6ACAAZgA4ADUANgA3ADMANQBkAC0AMAA1AGMAYQAtADQAZgBhAGYALQA5ADkAMwAxAC0ANwA0ADQANQA0AGEAZgAwADMAYgA1AGIAneMGAAAAAwAAAAUAAAALAAAABwAAAAgAAAAIAAAABAAAAAgAAAAIAAAABQAAAAMAAAAEAAAABAAAAAcAAAAHAAAABwAAAAcAAAAHAAAABwAAAAgAAAAFAAAABwAAAAcAAAAGAAAABwAAAAUAAAAHAAAABAAAAAcAAAAEAAAABQAAAAcAAAAHAAAABwAAAAcAAAAFAAAABwAAAAcAAAAHAAAABwAAAAcAAAAHAAAABAAAAAcAAAAHAAAACAAAAAcAAAAIAAAAFgAAAAwAAAAAAAAAJQAAAAwAAAACAAAADgAAABQAAAAAAAAAEAAAABQAAAA=</Object>
  <Object Id="idInvalidSigLnImg">AQAAAGwAAAAAAAAAAAAAAFcBAACfAAAAAAAAAAAAAAAUGAAAOwsAACBFTUYAAAEAaCEAALEAAAAGAAAAAAAAAAAAAAAAAAAAgAcAADgEAABYAQAAwgAAAAAAAAAAAAAAAAAAAMA/BQDQ9QIACgAAABAAAAAAAAAAAAAAAEsAAAAQAAAAAAAAAAUAAAAeAAAAGAAAAAAAAAAAAAAAWAEAAKAAAAAnAAAAGAAAAAEAAAAAAAAAAAAAAAAAAAAlAAAADAAAAAEAAABMAAAAZAAAAAAAAAAAAAAAVwEAAJ8AAAAAAAAAAAAAAFg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BXAQAAnwAAAAAAAAAAAAAAWAEAAKAAAAAhAPAAAAAAAAAAAAAAAIA/AAAAAAAAAAAAAIA/AAAAAAAAAAAAAAAAAAAAAAAAAAAAAAAAAAAAAAAAAAAlAAAADAAAAAAAAIAoAAAADAAAAAEAAAAnAAAAGAAAAAEAAAAAAAAA8PDwAAAAAAAlAAAADAAAAAEAAABMAAAAZAAAAAAAAAAAAAAAVwEAAJ8AAAAAAAAAAAAAAFgBAACgAAAAIQDwAAAAAAAAAAAAAACAPwAAAAAAAAAAAACAPwAAAAAAAAAAAAAAAAAAAAAAAAAAAAAAAAAAAAAAAAAAJQAAAAwAAAAAAACAKAAAAAwAAAABAAAAJwAAABgAAAABAAAAAAAAAPDw8AAAAAAAJQAAAAwAAAABAAAATAAAAGQAAAAAAAAAAAAAAFcBAACfAAAAAAAAAAAAAABYAQAAoAAAACEA8AAAAAAAAAAAAAAAgD8AAAAAAAAAAAAAgD8AAAAAAAAAAAAAAAAAAAAAAAAAAAAAAAAAAAAAAAAAACUAAAAMAAAAAAAAgCgAAAAMAAAAAQAAACcAAAAYAAAAAQAAAAAAAADw8PAAAAAAACUAAAAMAAAAAQAAAEwAAABkAAAAAAAAAAAAAABXAQAAnwAAAAAAAAAAAAAAWAEAAKAAAAAhAPAAAAAAAAAAAAAAAIA/AAAAAAAAAAAAAIA/AAAAAAAAAAAAAAAAAAAAAAAAAAAAAAAAAAAAAAAAAAAlAAAADAAAAAAAAIAoAAAADAAAAAEAAAAnAAAAGAAAAAEAAAAAAAAA////AAAAAAAlAAAADAAAAAEAAABMAAAAZAAAAAAAAAAAAAAAVwEAAJ8AAAAAAAAAAAAAAFgBAACgAAAAIQDwAAAAAAAAAAAAAACAPwAAAAAAAAAAAACAPwAAAAAAAAAAAAAAAAAAAAAAAAAAAAAAAAAAAAAAAAAAJQAAAAwAAAAAAACAKAAAAAwAAAABAAAAJwAAABgAAAABAAAAAAAAAP///wAAAAAAJQAAAAwAAAABAAAATAAAAGQAAAAAAAAAAAAAAFcBAACfAAAAAAAAAAAAAABY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KAEAAAQAAAABQAAAB8AAAAUAAAAEAAAAAUAAAAQAAAAEAAAAAAA/wEAAAAAAAAAAAAAgD8AAAAAAAAAAAAAgD8AAAAAAAAAAP///wAAAAAAbAAAADQAAACgAAAAAAQAABAAAAAQAAAAKAAAABAAAAAQAAAAAQAgAAMAAAAABAAAAAAAAAAAAAAAAAAAAAAAAAAA/wAA/wAA/wAAAAAAAAAAAAAAAAAAAAAAAAArLCzDCwsLMQAAAAAAAAAAAAAAAC0us8ETE0tRAAAAAAAAAAAAAAAAExNLUS0us8EAAAAAAAAAAAAAAAAAAAAAODo6/z5AQPkhIiKXCwsLMQYGBhwTE0tRNTfW5hMTS1EAAAAAExNLUTU31uYTE0tRAAAAAAAAAAAAAAAAAAAAADg6Ov/l5eX/dHZ2+Dg6Ov+DhITmHh4eHxMTS1E1N9bmHh93gDU31uYTE0tRAAAAAAAAAAAAAAAAAAAAAAAAAAA4Ojr/+vr6//r6+v/6+vr/+vr6/8HBwcUAAAAAHh93gDs97f8eH3eAAAAAAAAAAAAAAAAAAAAAAAAAAAAAAAAAODo6//r6+v/6+vr/+vr6/97e3uIeHh4fExNLUTU31uYeH3eANTfW5hMTS1EAAAAAAAAAAAAAAAAAAAAAAAAAADg6Ov/6+vr/+vr6/97e3uIeHh4fExNLUTU31uYTE0tRAAAAABMTS1E1N9bmExNLUQAAAAAAAAAAAAAAAAAAAAA4Ojr/+vr6//r6+v88PDw9AAAAAC0us8ETE0tRAAAAAAAAAAAAAAAAExNLUS0us8EAAAAAAAAAAAAAAAAAAAAAODo6/5GSkv9OUFD/VFZW+iEhITgAAAAABgYGHAAAAAAAAAAAAAAAAAAAAAAAAAAAAAAAAAAAAAAAAAAAAAAAADg6Ov9xcnL/1dXV//r6+v/MzMzlOzs7UkRGRukAAAAAAAAAAAAAAAAAAAAAAAAAAAAAAAAAAAAAAAAAAB4fH4poaWn3+vr6//r6+v/6+vr/+vr6//r6+v9oaWn3Hh8figAAAAAAAAAAAAAAAAAAAAAAAAAAAAAAAAAAAABCRETy1dXV//r6+v/6+vr/+vr6//r6+v/6+vr/1dXV/0JERPIAAAAAAAAAAAAAAAAAAAAAAAAAAAAAAAAAAAAAODo6//r6+v/6+vr/+vr6//r6+v/6+vr/+vr6//r6+v84Ojr/AAAAAAAAAAAAAAAAAAAAAAAAAAAAAAAAAAAAAERGRvTV1dX/+vr6//r6+v/6+vr/+vr6//r6+v/V1dX/REZG9AAAAAAAAAAAAAAAAAAAAAAAAAAAAAAAAAAAAAAsLS2Ybm9v/Pr6+v/6+vr/+vr6//r6+v/6+vr/bm9v/CwtLZgAAAAAAAAAAAAAAAAAAAAAAAAAAAAAAAAAAAAABgYGHERGRulub2/81dXV//r6+v/V1dX/bm9v/EdJSewGBgYcAAAAAAAAAAAAAAAAAAAAAAAAAAAAAAAAAAAAAAAAAAAGBgYcOjs7pkVHR/Y4Ojr/RUdH9jo7O6YGBgYcAAAAAAAAAAAAAAAAAAAAAAAAAAAnAAAAGAAAAAEAAAAAAAAA////AAAAAAAlAAAADAAAAAEAAABMAAAAZAAAADAAAAAFAAAAigAAABUAAAAwAAAABQAAAFs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P8AAAASAAAADAAAAAEAAAAeAAAAGAAAADAAAAAFAAAAiwAAABYAAAAlAAAADAAAAAEAAABUAAAAqAAAADEAAAAFAAAAiQAAABUAAAABAAAAVVWPQSa0j0ExAAAABQAAAA8AAABMAAAAAAAAAAAAAAAAAAAA//////////9sAAAARgBpAHIAbQBhACAAbgBvACAAdgDhAGwAaQBkAGEAAAAGAAAAAwAAAAUAAAALAAAABwAAAAQAAAAHAAAACAAAAAQAAAAGAAAABwAAAAMAAAADAAAACAAAAAcAAABLAAAAQAAAADAAAAAFAAAAIAAAAAEAAAABAAAAEAAAAAAAAAAAAAAAWAEAAKAAAAAAAAAAAAAAAFg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JrSPQQwAAABbAAAAAQAAAEwAAAAEAAAACwAAADcAAAAiAAAAWwAAAFAAAABYAAAA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HIAAABWAAAAMAAAADsAAABD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HMAAABXAAAAJQAAAAwAAAAEAAAAVAAAAGwAAAAxAAAAOwAAAHEAAABWAAAAAQAAAFVVj0EmtI9BMQAAADsAAAAFAAAATAAAAAAAAAAAAAAAAAAAAP//////////WAAAAFIARwBDAEwATQAAAAwAAAAOAAAADAAAAAkAAAASAAAASwAAAEAAAAAwAAAABQAAACAAAAABAAAAAQAAABAAAAAAAAAAAAAAAFgBAACgAAAAAAAAAAAAAABYAQAAoAAAACUAAAAMAAAAAgAAACcAAAAYAAAABQAAAAAAAAD///8AAAAAACUAAAAMAAAABQAAAEwAAABkAAAAAAAAAGEAAABXAQAAmwAAAAAAAABhAAAAWAEAADsAAAAhAPAAAAAAAAAAAAAAAIA/AAAAAAAAAAAAAIA/AAAAAAAAAAAAAAAAAAAAAAAAAAAAAAAAAAAAAAAAAAAlAAAADAAAAAAAAIAoAAAADAAAAAUAAAAnAAAAGAAAAAUAAAAAAAAA////AAAAAAAlAAAADAAAAAUAAABMAAAAZAAAAA4AAABhAAAAPwEAAHEAAAAOAAAAYQAAADIBAAARAAAAIQDwAAAAAAAAAAAAAACAPwAAAAAAAAAAAACAPwAAAAAAAAAAAAAAAAAAAAAAAAAAAAAAAAAAAAAAAAAAJQAAAAwAAAAAAACAKAAAAAwAAAAFAAAAJQAAAAwAAAABAAAAGAAAAAwAAAAAAAAAEgAAAAwAAAABAAAAHgAAABgAAAAOAAAAYQAAAEABAAByAAAAJQAAAAwAAAABAAAAVAAAAAABAAAPAAAAYQAAAOMAAABxAAAAAQAAAFVVj0EmtI9BDwAAAGEAAAAeAAAATAAAAAAAAAAAAAAAAAAAAP//////////iAAAAFIATwBEAFIASQBHAE8AIABDAEEATABMAEkAWgBPACAATABPAFAARQBaACAATQBPAFIARQBJAFIAQQA6AAgAAAAKAAAACQAAAAgAAAADAAAACQAAAAoAAAAEAAAACAAAAAgAAAAGAAAABgAAAAMAAAAHAAAACgAAAAQAAAAGAAAACgAAAAcAAAAHAAAABwAAAAQAAAAMAAAACgAAAAgAAAAHAAAAAwAAAAgAAAAIAAAAAwAAAEsAAABAAAAAMAAAAAUAAAAgAAAAAQAAAAEAAAAQAAAAAAAAAAAAAABYAQAAoAAAAAAAAAAAAAAAWAEAAKAAAAAlAAAADAAAAAIAAAAnAAAAGAAAAAUAAAAAAAAA////AAAAAAAlAAAADAAAAAUAAABMAAAAZAAAAA4AAAB2AAAAPwEAAIYAAAAOAAAAdgAAADIBAAARAAAAIQDwAAAAAAAAAAAAAACAPwAAAAAAAAAAAACAPwAAAAAAAAAAAAAAAAAAAAAAAAAAAAAAAAAAAAAAAAAAJQAAAAwAAAAAAACAKAAAAAwAAAAFAAAAJQAAAAwAAAABAAAAGAAAAAwAAAAAAAAAEgAAAAwAAAABAAAAHgAAABgAAAAOAAAAdgAAAEABAACHAAAAJQAAAAwAAAABAAAAVAAAAIgAAAAPAAAAdgAAAFYAAACGAAAAAQAAAFVVj0EmtI9BDwAAAHYAAAAKAAAATAAAAAAAAAAAAAAAAAAAAP//////////YAAAAFAAUgBFAFMASQBEAEUATgBUAEUABwAAAAgAAAAHAAAABwAAAAMAAAAJAAAABwAAAAoAAAAHAAAABwAAAEsAAABAAAAAMAAAAAUAAAAgAAAAAQAAAAEAAAAQAAAAAAAAAAAAAABYAQAAoAAAAAAAAAAAAAAAWAEAAKAAAAAlAAAADAAAAAIAAAAnAAAAGAAAAAUAAAAAAAAA////AAAAAAAlAAAADAAAAAUAAABMAAAAZAAAAA4AAACLAAAASQEAAJsAAAAOAAAAiwAAADwBAAARAAAAIQDwAAAAAAAAAAAAAACAPwAAAAAAAAAAAACAPwAAAAAAAAAAAAAAAAAAAAAAAAAAAAAAAAAAAAAAAAAAJQAAAAwAAAAAAACAKAAAAAwAAAAFAAAAJQAAAAwAAAABAAAAGAAAAAwAAAAAAAAAEgAAAAwAAAABAAAAFgAAAAwAAAAAAAAAVAAAAHQBAAAPAAAAiwAAAEgBAACbAAAAAQAAAFVVj0EmtI9BDwAAAIsAAAAxAAAATAAAAAQAAAAOAAAAiwAAAEoBAACcAAAAsAAAAEYAaQByAG0AYQBkAG8AIABwAG8AcgA6ACAAZgA4ADUANgA3ADMANQBkAC0AMAA1AGMAYQAtADQAZgBhAGYALQA5ADkAMwAxAC0ANwA0ADQANQA0AGEAZgAwADMAYgA1AGIAAAAGAAAAAwAAAAUAAAALAAAABwAAAAgAAAAIAAAABAAAAAgAAAAIAAAABQAAAAMAAAAEAAAABAAAAAcAAAAHAAAABwAAAAcAAAAHAAAABwAAAAgAAAAFAAAABwAAAAcAAAAGAAAABwAAAAUAAAAHAAAABAAAAAcAAAAEAAAABQAAAAcAAAAHAAAABwAAAAcAAAAFAAAABwAAAAcAAAAHAAAABwAAAAcAAAAHAAAABAAAAAcAAAAHAAAACAAAAAcAAAAIAAAAFgAAAAwAAAAAAAAAJQAAAAwAAAACAAAADgAAABQAAAAAAAAAEAAAABQAAAA=</Object>
</Signature>
</file>

<file path=_xmlsignatures/sig3.xml><?xml version="1.0" encoding="utf-8"?>
<Signature xmlns="http://www.w3.org/2000/09/xmldsig#" Id="idPackageSignature">
  <SignedInfo>
    <CanonicalizationMethod Algorithm="http://www.w3.org/TR/2001/REC-xml-c14n-20010315"/>
    <SignatureMethod Algorithm="http://www.w3.org/2001/04/xmldsig-more#ecdsa-sha384"/>
    <Reference Type="http://www.w3.org/2000/09/xmldsig#Object" URI="#idPackageObject">
      <DigestMethod Algorithm="http://www.w3.org/2001/04/xmldsig-more#sha384"/>
      <DigestValue>nS4dg6ZhLJzFVN6+xk4ISwwx72nMfYt4X412ffKoh0Vb8OUgP3n39vBBskWpKX9e</DigestValue>
    </Reference>
    <Reference Type="http://www.w3.org/2000/09/xmldsig#Object" URI="#idOfficeObject">
      <DigestMethod Algorithm="http://www.w3.org/2001/04/xmldsig-more#sha384"/>
      <DigestValue>9V99+I1Y4+BwocyQ6K3P6d5nGfW/yJF1WS70ZY5RNwXbAxxz7x59TYTh7ZxTZZy6</DigestValue>
    </Reference>
    <Reference Type="http://uri.etsi.org/01903#SignedProperties" URI="#idSignedProperties">
      <Transforms>
        <Transform Algorithm="http://www.w3.org/TR/2001/REC-xml-c14n-20010315"/>
      </Transforms>
      <DigestMethod Algorithm="http://www.w3.org/2001/04/xmldsig-more#sha384"/>
      <DigestValue>Mg3U0BK9mKfLITTSTufFD64aIgofiKU+gYxq6uRVSUF6+ai3urX09YlYM6lL/Wpp</DigestValue>
    </Reference>
  </SignedInfo>
  <SignatureValue>TUrC0nypGtJKF6aTo4+v3wpzlzAel+9/cHB8OXU2SvuajOHpMS7kNNeSg9aoPYlEF3ku0n3HMFqq
w/oITzIsLI1G2ZtBElagfLTCkOFkCZb5EAuZ7LVgB2goSIeHRM4R</SignatureValue>
  <KeyInfo>
    <X509Data>
      <X509Certificate>MIIBkDCCARWgAwIBAgIILYmPbyfWPvYwCgYIKoZIzj0EAwMwLzEtMCsGA1UEAxMkMTM2ZGRlY2ItNWY4YS00ZjY3LTk1MTctZmM2YTg0OGE2Zjc5MB4XDTI0MDMyNzAxNDA1NVoXDTI1MDMyNzEzNDA1NVowLzEtMCsGA1UEAxMkMTM2ZGRlY2ItNWY4YS00ZjY3LTk1MTctZmM2YTg0OGE2Zjc5MHYwEAYHKoZIzj0CAQYFK4EEACIDYgAEitJYB2ztBiODVdBesLXVqWpaWEHvgIau9gZDseTKk3qKFaw9PpHRFVeO/3eVwoq+wH6DYgxo/PojuSTu7r4sD05f8CXoo2jJO9er6RcVYOxTxZug2QsNfVJ1wJfE4E4JMAoGCCqGSM49BAMDA2kAMGYCMQDTk4VjeevXJl0nymDrB3ooD+dGxff2bRFa7WMydnoNLEHrS5OxYKuQMHg9cwbg024CMQDfbApQxfotnffV+8fwXqOsri5JllFULG1yn3Sk/qbaj/0i4cHkCCnF8yv7EtD9xL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dsig-more#sha384"/>
        <DigestValue>Mf2/mKvHoEm+XQe0V5FnG8+mCC19i1rJCIQNslrm4nmnCLDlck67lEpi2D8bIPxk</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Transform>
          <Transform Algorithm="http://www.w3.org/TR/2001/REC-xml-c14n-20010315"/>
        </Transforms>
        <DigestMethod Algorithm="http://www.w3.org/2001/04/xmldsig-more#sha384"/>
        <DigestValue>FikMNEeK0mmedpV32RaFXEd7FL+4gPFW9cJ3Gll4wLfqtMElbd7+XECehI5RlwX9</DigestValue>
      </Reference>
      <Reference URI="/xl/calcChain.xml?ContentType=application/vnd.openxmlformats-officedocument.spreadsheetml.calcChain+xml">
        <DigestMethod Algorithm="http://www.w3.org/2001/04/xmldsig-more#sha384"/>
        <DigestValue>snCmOT34cr4eg8RoP2yMycTaD0ilABZjmp3AvSjerIVXaI43Yd0wNvs7pFmJZmUZ</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dsig-more#sha384"/>
        <DigestValue>81x+52ds4kZF6+Q1IU7qUqf21LVgYAkZjR0pNxK0cK2d7SQDnKgYFbmCIlKk2bIT</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dsig-more#sha384"/>
        <DigestValue>XoflUvgax1Ho0PsVJ0kalX55Z+g89JfGTj3FKss4+wRnq20WttvNQ8j6eUIuiZtV</DigestValue>
      </Reference>
      <Reference URI="/xl/drawings/drawing1.xml?ContentType=application/vnd.openxmlformats-officedocument.drawing+xml">
        <DigestMethod Algorithm="http://www.w3.org/2001/04/xmldsig-more#sha384"/>
        <DigestValue>C6xGIQxzsEViwJJBlZVMS43U9HMISQc5DTXJE81H1ynXpOHdDX7q6N2GDHzLLzGR</DigestValue>
      </Reference>
      <Reference URI="/xl/drawings/vmlDrawing1.vml?ContentType=application/vnd.openxmlformats-officedocument.vmlDrawing">
        <DigestMethod Algorithm="http://www.w3.org/2001/04/xmldsig-more#sha384"/>
        <DigestValue>6MdwREXNOF3FhTO99v5f9M8C1s9aTCbYvDRVMB5nbLV+q12RLr+LZdLe2V6UkKZ3</DigestValue>
      </Reference>
      <Reference URI="/xl/media/image1.png?ContentType=image/png">
        <DigestMethod Algorithm="http://www.w3.org/2001/04/xmldsig-more#sha384"/>
        <DigestValue>r2XWhX0fD2axU98DDOKh3HNihOuNUftoRf1QQM29qZoVi3hbwSeOwcG2JFhz7giH</DigestValue>
      </Reference>
      <Reference URI="/xl/media/image2.emf?ContentType=image/x-emf">
        <DigestMethod Algorithm="http://www.w3.org/2001/04/xmldsig-more#sha384"/>
        <DigestValue>nNAqP4ROydWI407ParfpkUF3ONAeMnW8ZTUrQZRACYgdFwYulnKz+fdRg1GMwEzp</DigestValue>
      </Reference>
      <Reference URI="/xl/media/image3.emf?ContentType=image/x-emf">
        <DigestMethod Algorithm="http://www.w3.org/2001/04/xmldsig-more#sha384"/>
        <DigestValue>fJdCgv7XJ81Dvd1gkuZQxwgk6WhuctDQU/I9eU5gfohwhP/f3otVgdUmpd8y+AqW</DigestValue>
      </Reference>
      <Reference URI="/xl/media/image4.emf?ContentType=image/x-emf">
        <DigestMethod Algorithm="http://www.w3.org/2001/04/xmldsig-more#sha384"/>
        <DigestValue>8uadTr2U1ifp5DeU0Q6aWkJ7LAxbsZHw31z1GAnTQ2oWoFjocURr+9Q+DS+e9ZZO</DigestValue>
      </Reference>
      <Reference URI="/xl/media/image5.emf?ContentType=image/x-emf">
        <DigestMethod Algorithm="http://www.w3.org/2001/04/xmldsig-more#sha384"/>
        <DigestValue>2YvbaHnWYZot5xVwtg+z+s618AIkX5Eg6zriz7skJHh0a+EoFyqLq++1rW9rkPq5</DigestValue>
      </Reference>
      <Reference URI="/xl/printerSettings/printerSettings1.bin?ContentType=application/vnd.openxmlformats-officedocument.spreadsheetml.printerSettings">
        <DigestMethod Algorithm="http://www.w3.org/2001/04/xmldsig-more#sha384"/>
        <DigestValue>UcrzDNQHSRzqE5+54fRtJG258UB7x3CFRLVXD8O0VOKbgY8kUxXCZVJkrYFZmRTc</DigestValue>
      </Reference>
      <Reference URI="/xl/printerSettings/printerSettings10.bin?ContentType=application/vnd.openxmlformats-officedocument.spreadsheetml.printerSettings">
        <DigestMethod Algorithm="http://www.w3.org/2001/04/xmldsig-more#sha384"/>
        <DigestValue>HSR300D2Yy10lj9I2ow9V3Xt/t/PIZi/tQK38UyH0sGlKdcElj2gF5l9d93h3q1v</DigestValue>
      </Reference>
      <Reference URI="/xl/printerSettings/printerSettings11.bin?ContentType=application/vnd.openxmlformats-officedocument.spreadsheetml.printerSettings">
        <DigestMethod Algorithm="http://www.w3.org/2001/04/xmldsig-more#sha384"/>
        <DigestValue>UcrzDNQHSRzqE5+54fRtJG258UB7x3CFRLVXD8O0VOKbgY8kUxXCZVJkrYFZmRTc</DigestValue>
      </Reference>
      <Reference URI="/xl/printerSettings/printerSettings12.bin?ContentType=application/vnd.openxmlformats-officedocument.spreadsheetml.printerSettings">
        <DigestMethod Algorithm="http://www.w3.org/2001/04/xmldsig-more#sha384"/>
        <DigestValue>UcrzDNQHSRzqE5+54fRtJG258UB7x3CFRLVXD8O0VOKbgY8kUxXCZVJkrYFZmRTc</DigestValue>
      </Reference>
      <Reference URI="/xl/printerSettings/printerSettings13.bin?ContentType=application/vnd.openxmlformats-officedocument.spreadsheetml.printerSettings">
        <DigestMethod Algorithm="http://www.w3.org/2001/04/xmldsig-more#sha384"/>
        <DigestValue>HSR300D2Yy10lj9I2ow9V3Xt/t/PIZi/tQK38UyH0sGlKdcElj2gF5l9d93h3q1v</DigestValue>
      </Reference>
      <Reference URI="/xl/printerSettings/printerSettings14.bin?ContentType=application/vnd.openxmlformats-officedocument.spreadsheetml.printerSettings">
        <DigestMethod Algorithm="http://www.w3.org/2001/04/xmldsig-more#sha384"/>
        <DigestValue>HSR300D2Yy10lj9I2ow9V3Xt/t/PIZi/tQK38UyH0sGlKdcElj2gF5l9d93h3q1v</DigestValue>
      </Reference>
      <Reference URI="/xl/printerSettings/printerSettings2.bin?ContentType=application/vnd.openxmlformats-officedocument.spreadsheetml.printerSettings">
        <DigestMethod Algorithm="http://www.w3.org/2001/04/xmldsig-more#sha384"/>
        <DigestValue>xN+neli6UkhxKKzblnbkLbTxch2D3jmLny+PgH3CGAa2wjQO4bcPnGwMeGaMXk0F</DigestValue>
      </Reference>
      <Reference URI="/xl/printerSettings/printerSettings3.bin?ContentType=application/vnd.openxmlformats-officedocument.spreadsheetml.printerSettings">
        <DigestMethod Algorithm="http://www.w3.org/2001/04/xmldsig-more#sha384"/>
        <DigestValue>UcrzDNQHSRzqE5+54fRtJG258UB7x3CFRLVXD8O0VOKbgY8kUxXCZVJkrYFZmRTc</DigestValue>
      </Reference>
      <Reference URI="/xl/printerSettings/printerSettings4.bin?ContentType=application/vnd.openxmlformats-officedocument.spreadsheetml.printerSettings">
        <DigestMethod Algorithm="http://www.w3.org/2001/04/xmldsig-more#sha384"/>
        <DigestValue>UcrzDNQHSRzqE5+54fRtJG258UB7x3CFRLVXD8O0VOKbgY8kUxXCZVJkrYFZmRTc</DigestValue>
      </Reference>
      <Reference URI="/xl/printerSettings/printerSettings5.bin?ContentType=application/vnd.openxmlformats-officedocument.spreadsheetml.printerSettings">
        <DigestMethod Algorithm="http://www.w3.org/2001/04/xmldsig-more#sha384"/>
        <DigestValue>zwdpVKMgNSZat5oTRyocQTYLvRVLt9H8E+NGScEmKzhW01+JrobmbQTQwn62mGnP</DigestValue>
      </Reference>
      <Reference URI="/xl/printerSettings/printerSettings6.bin?ContentType=application/vnd.openxmlformats-officedocument.spreadsheetml.printerSettings">
        <DigestMethod Algorithm="http://www.w3.org/2001/04/xmldsig-more#sha384"/>
        <DigestValue>HSR300D2Yy10lj9I2ow9V3Xt/t/PIZi/tQK38UyH0sGlKdcElj2gF5l9d93h3q1v</DigestValue>
      </Reference>
      <Reference URI="/xl/printerSettings/printerSettings7.bin?ContentType=application/vnd.openxmlformats-officedocument.spreadsheetml.printerSettings">
        <DigestMethod Algorithm="http://www.w3.org/2001/04/xmldsig-more#sha384"/>
        <DigestValue>UcrzDNQHSRzqE5+54fRtJG258UB7x3CFRLVXD8O0VOKbgY8kUxXCZVJkrYFZmRTc</DigestValue>
      </Reference>
      <Reference URI="/xl/printerSettings/printerSettings8.bin?ContentType=application/vnd.openxmlformats-officedocument.spreadsheetml.printerSettings">
        <DigestMethod Algorithm="http://www.w3.org/2001/04/xmldsig-more#sha384"/>
        <DigestValue>HSR300D2Yy10lj9I2ow9V3Xt/t/PIZi/tQK38UyH0sGlKdcElj2gF5l9d93h3q1v</DigestValue>
      </Reference>
      <Reference URI="/xl/printerSettings/printerSettings9.bin?ContentType=application/vnd.openxmlformats-officedocument.spreadsheetml.printerSettings">
        <DigestMethod Algorithm="http://www.w3.org/2001/04/xmldsig-more#sha384"/>
        <DigestValue>HSR300D2Yy10lj9I2ow9V3Xt/t/PIZi/tQK38UyH0sGlKdcElj2gF5l9d93h3q1v</DigestValue>
      </Reference>
      <Reference URI="/xl/sharedStrings.xml?ContentType=application/vnd.openxmlformats-officedocument.spreadsheetml.sharedStrings+xml">
        <DigestMethod Algorithm="http://www.w3.org/2001/04/xmldsig-more#sha384"/>
        <DigestValue>d9VOaasIsXNX6RJJhnWuLKmwkmkleCJiR/fXi0IvRcRYzO4pOwhuIlXSDRxszCO9</DigestValue>
      </Reference>
      <Reference URI="/xl/styles.xml?ContentType=application/vnd.openxmlformats-officedocument.spreadsheetml.styles+xml">
        <DigestMethod Algorithm="http://www.w3.org/2001/04/xmldsig-more#sha384"/>
        <DigestValue>i8Giv15wFAPLNYXRl0jet7dbOb8OjgOf+fl6NUouPTfK3ZPIXQuAuTAGAkL+o6wT</DigestValue>
      </Reference>
      <Reference URI="/xl/theme/theme1.xml?ContentType=application/vnd.openxmlformats-officedocument.theme+xml">
        <DigestMethod Algorithm="http://www.w3.org/2001/04/xmldsig-more#sha384"/>
        <DigestValue>3K6gzAbCzIU1bXYcOKn+vC2K2VBRWN+wqyIWLnKaX7xJH73DDXa0sDiIk/ZdThjR</DigestValue>
      </Reference>
      <Reference URI="/xl/workbook.xml?ContentType=application/vnd.openxmlformats-officedocument.spreadsheetml.sheet.main+xml">
        <DigestMethod Algorithm="http://www.w3.org/2001/04/xmldsig-more#sha384"/>
        <DigestValue>dj492MxcCeo1uR5zhcC7AXDAoFqzq4cKqU2Z9dWevD6gKpCC3HvNy63Yqq7NZcek</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dsig-more#sha384"/>
        <DigestValue>wPHi6TbTttoKGF20JtTmiS5GCQSgW4ViMIuOWuBL4VL+KXloDRDvoMjBrUb02g8C</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dsig-more#sha384"/>
        <DigestValue>JMney1/sxYMzVSrywy03ZCHm5qWXB6ZjTxhcdZbPhj7hQMiynN/l2gdNIgABq6BM</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dsig-more#sha384"/>
        <DigestValue>apPULX9lC/90UBYvND16osdqWJzQ14gpVCvk8EaRPavXm2s4oxCyhkaKtv7jvzAv</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dsig-more#sha384"/>
        <DigestValue>EHIQ6wqk1cHg/seZbAM/VmJyPVVTWfwUAet0+9oHkB5awpYbwZdy3w4KZCSrvfvv</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dsig-more#sha384"/>
        <DigestValue>XhWvCMu2G/4zPUzeXHNl/OQ8g1QnA93LBjbDqnPCGEJMb94x/qxmrLOWQl2q4kh7</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dsig-more#sha384"/>
        <DigestValue>a9c+uojnMUqCr4B5oaoDHQIuvgTGvUcnbjerhkYsO5Y/nOu1KTaUd1rIcmFt0skg</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dsig-more#sha384"/>
        <DigestValue>mOT5Zet+lJRBwdjxkJp8WBmolgVlW38WzftQSgsx5jYSz3vmDdi7Z/hpiLeESDqS</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dsig-more#sha384"/>
        <DigestValue>GA3BCW7ziz7VmoWLcTov63hAG5pjDCvBWUOr/h2WqYjQXUmWYKZJFiddTOBVUtnm</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dsig-more#sha384"/>
        <DigestValue>xB5hObJTEJdDGRNIe9v9pS3u73qt1HV1YLb5iFhqAqaSITE3sG3YiDM4bPv/Whal</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dsig-more#sha384"/>
        <DigestValue>PEOwa/zs2A/591waUljGVjDDYBCE6esLvu3Yc6yR96YHpA/W/DsqA2/ZR3JfZSEj</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dsig-more#sha384"/>
        <DigestValue>Bq4/Jem35YHd5SHGkuf3eusSeFubaznHgCWrYyEB1X4zUzSSTKQAsnbBQdnQdSIL</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dsig-more#sha384"/>
        <DigestValue>Xs4ja14Ga+RQZ6Rc3wWvQW5RUbW/kRbq31IEVLWQAj7WddeKieqduIwBVqJbsH1F</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dsig-more#sha384"/>
        <DigestValue>U/aKZFhbATa0InX9g6oIvtGqKKSdQ1HuUI2/lpG1g7N1xUDGc3kO9HyuLsL+SHD/</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dsig-more#sha384"/>
        <DigestValue>P7QbIdS/ziell7Eh8c9bLfiP/aWMV8fZ3W8ucsyLC+JFuzaQTmweFVfZlc5Kx2ni</DigestValue>
      </Reference>
      <Reference URI="/xl/worksheets/sheet1.xml?ContentType=application/vnd.openxmlformats-officedocument.spreadsheetml.worksheet+xml">
        <DigestMethod Algorithm="http://www.w3.org/2001/04/xmldsig-more#sha384"/>
        <DigestValue>182iafGbICj9gNh9N/PtKpB28IadfTT6FiaELpRJfFvzbP/xt3vT4Fve1Tw7J0dY</DigestValue>
      </Reference>
      <Reference URI="/xl/worksheets/sheet10.xml?ContentType=application/vnd.openxmlformats-officedocument.spreadsheetml.worksheet+xml">
        <DigestMethod Algorithm="http://www.w3.org/2001/04/xmldsig-more#sha384"/>
        <DigestValue>6Mc2bOdURBZ4l8Qt1uN3gWV9TWb2N2F0YjPL8oPX11EnnULkSweo852v2c3r7YJa</DigestValue>
      </Reference>
      <Reference URI="/xl/worksheets/sheet11.xml?ContentType=application/vnd.openxmlformats-officedocument.spreadsheetml.worksheet+xml">
        <DigestMethod Algorithm="http://www.w3.org/2001/04/xmldsig-more#sha384"/>
        <DigestValue>OtzC+PHtry4ffXdn1xfCZV1lhMZO/gCNpdbGourxQqcXgnUz/fjjzxa9T83RVKsP</DigestValue>
      </Reference>
      <Reference URI="/xl/worksheets/sheet12.xml?ContentType=application/vnd.openxmlformats-officedocument.spreadsheetml.worksheet+xml">
        <DigestMethod Algorithm="http://www.w3.org/2001/04/xmldsig-more#sha384"/>
        <DigestValue>oA5zuCNizE1FxJJGZihDECIPYxl6UUj3TYF9AVdaxEyycN63pbKaFN+Ty0/+hlO2</DigestValue>
      </Reference>
      <Reference URI="/xl/worksheets/sheet13.xml?ContentType=application/vnd.openxmlformats-officedocument.spreadsheetml.worksheet+xml">
        <DigestMethod Algorithm="http://www.w3.org/2001/04/xmldsig-more#sha384"/>
        <DigestValue>oCva1V8pJK+u36VWHaAQ5AbvSz59LLrfEbVarkikugBPUt+HxhpfSCTJUU7YtwA8</DigestValue>
      </Reference>
      <Reference URI="/xl/worksheets/sheet14.xml?ContentType=application/vnd.openxmlformats-officedocument.spreadsheetml.worksheet+xml">
        <DigestMethod Algorithm="http://www.w3.org/2001/04/xmldsig-more#sha384"/>
        <DigestValue>kNttfYFcE8JGfgM5lHOQBS+5Rsi5i5VkcPxlfl5LZIDsH8efwInj8KvgCiB04muD</DigestValue>
      </Reference>
      <Reference URI="/xl/worksheets/sheet2.xml?ContentType=application/vnd.openxmlformats-officedocument.spreadsheetml.worksheet+xml">
        <DigestMethod Algorithm="http://www.w3.org/2001/04/xmldsig-more#sha384"/>
        <DigestValue>o5kGgqRR9BnSwHWJvc2fdlNb2lRvdMEJIDWl8Wup6PNexffDBIvBjr/tVO8ZFcxq</DigestValue>
      </Reference>
      <Reference URI="/xl/worksheets/sheet3.xml?ContentType=application/vnd.openxmlformats-officedocument.spreadsheetml.worksheet+xml">
        <DigestMethod Algorithm="http://www.w3.org/2001/04/xmldsig-more#sha384"/>
        <DigestValue>ww7g43UVEn0WEQNbHGRBE3vJMvFcCmMXLH8xHLpFOsa4aicQuwtC3ZKgap2eRLkv</DigestValue>
      </Reference>
      <Reference URI="/xl/worksheets/sheet4.xml?ContentType=application/vnd.openxmlformats-officedocument.spreadsheetml.worksheet+xml">
        <DigestMethod Algorithm="http://www.w3.org/2001/04/xmldsig-more#sha384"/>
        <DigestValue>sFBqRmufxay9SSfc43QK1PUDy53HSt2P5WgkvY1joX06gcTRCjYFtGdnj8vA1ogZ</DigestValue>
      </Reference>
      <Reference URI="/xl/worksheets/sheet5.xml?ContentType=application/vnd.openxmlformats-officedocument.spreadsheetml.worksheet+xml">
        <DigestMethod Algorithm="http://www.w3.org/2001/04/xmldsig-more#sha384"/>
        <DigestValue>5JdWAuncUpp9nhbkrpMssB/lM8nhrLMzdLlC3sd0H2jDNH2GWdN5ERWKuhfAsb0R</DigestValue>
      </Reference>
      <Reference URI="/xl/worksheets/sheet6.xml?ContentType=application/vnd.openxmlformats-officedocument.spreadsheetml.worksheet+xml">
        <DigestMethod Algorithm="http://www.w3.org/2001/04/xmldsig-more#sha384"/>
        <DigestValue>YKW+NVClPEsdna9x+LZyBQ4Rh4z7cy/eUohzAjbxX63qIFGaAqghQEp4mhvHazqn</DigestValue>
      </Reference>
      <Reference URI="/xl/worksheets/sheet7.xml?ContentType=application/vnd.openxmlformats-officedocument.spreadsheetml.worksheet+xml">
        <DigestMethod Algorithm="http://www.w3.org/2001/04/xmldsig-more#sha384"/>
        <DigestValue>SFg8PwXMxV5bCraNGxFNTeFz3a3FLE0IQwLMq9u9pATaZaX5bXpl2FlDwuYN8qud</DigestValue>
      </Reference>
      <Reference URI="/xl/worksheets/sheet8.xml?ContentType=application/vnd.openxmlformats-officedocument.spreadsheetml.worksheet+xml">
        <DigestMethod Algorithm="http://www.w3.org/2001/04/xmldsig-more#sha384"/>
        <DigestValue>YqrFJqKarRChmYR1OBo5zL6VbMw/mlYymXWRRSjINI39wMp0FbKTZtFFp4L7ATs8</DigestValue>
      </Reference>
      <Reference URI="/xl/worksheets/sheet9.xml?ContentType=application/vnd.openxmlformats-officedocument.spreadsheetml.worksheet+xml">
        <DigestMethod Algorithm="http://www.w3.org/2001/04/xmldsig-more#sha384"/>
        <DigestValue>4Oxbzf7GhpWVO/Xs1rCkmKsxeOoAwKEbqag0auG7+ay1QcGHw3poPZdHzxt3rDkm</DigestValue>
      </Reference>
    </Manifest>
    <SignatureProperties>
      <SignatureProperty Id="idSignatureTime" Target="#idPackageSignature">
        <mdssi:SignatureTime xmlns:mdssi="http://schemas.openxmlformats.org/package/2006/digital-signature">
          <mdssi:Format>YYYY-MM-DDThh:mm:ssTZD</mdssi:Format>
          <mdssi:Value>2024-03-27T15:31:13Z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MCT</SignatureComments>
          <WindowsVersion>10.0</WindowsVersion>
          <OfficeVersion>16.0.17328/26</OfficeVersion>
          <ApplicationVersion>16.0.17328</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2024-03-27T15:31:13Z</xd:SigningTime>
          <xd:SigningCertificate>
            <xd:Cert>
              <xd:CertDigest>
                <DigestMethod Algorithm="http://www.w3.org/2001/04/xmldsig-more#sha384"/>
                <DigestValue>3HFOzHsT90OM2pCTqSo2CabCs3MiGOmJALw6XKrjLsSuRgMkiY5c/JIKsN3fT1hI</DigestValue>
              </xd:CertDigest>
              <xd:IssuerSerial>
                <X509IssuerName>CN=136ddecb-5f8a-4f67-9517-fc6a848a6f79</X509IssuerName>
                <X509SerialNumber>3281311511088611062</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http://uri.etsi.org/01903/v1.2.2#ProofOfApproval</xd:Identifier>
              <xd:Description>Aprobó este documento</xd:Description>
            </xd:CommitmentTypeId>
            <xd:AllSignedDataObjects/>
            <xd:CommitmentTypeQualifiers>
              <xd:CommitmentTypeQualifier>MCT</xd:CommitmentTypeQualifier>
            </xd:CommitmentTypeQualifiers>
          </xd:CommitmentTypeIndication>
        </xd:SignedDataObjectProperties>
      </xd:SignedProperties>
    </xd:QualifyingProperties>
  </Object>
</Signature>
</file>

<file path=_xmlsignatures/sig4.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U09ocP7a+J4kfEks66LatytpDaJNBNOGbH8F4GzZ87k=</DigestValue>
    </Reference>
    <Reference Type="http://www.w3.org/2000/09/xmldsig#Object" URI="#idOfficeObject">
      <DigestMethod Algorithm="http://www.w3.org/2001/04/xmlenc#sha256"/>
      <DigestValue>fPa7IuFmGjnQw5Er+ggO56xZOQjnqKaPTNnXLTb8V10=</DigestValue>
    </Reference>
    <Reference Type="http://uri.etsi.org/01903#SignedProperties" URI="#idSignedProperties">
      <Transforms>
        <Transform Algorithm="http://www.w3.org/TR/2001/REC-xml-c14n-20010315"/>
      </Transforms>
      <DigestMethod Algorithm="http://www.w3.org/2001/04/xmlenc#sha256"/>
      <DigestValue>KAGspVPYJVKxVoecS23r5iapRue8eNrboVTZ8pzW4AE=</DigestValue>
    </Reference>
    <Reference Type="http://www.w3.org/2000/09/xmldsig#Object" URI="#idValidSigLnImg">
      <DigestMethod Algorithm="http://www.w3.org/2001/04/xmlenc#sha256"/>
      <DigestValue>M3tJwmCwIkPqMyFmirnQI6jwA0pHyP8/nNk/y/evvUc=</DigestValue>
    </Reference>
    <Reference Type="http://www.w3.org/2000/09/xmldsig#Object" URI="#idInvalidSigLnImg">
      <DigestMethod Algorithm="http://www.w3.org/2001/04/xmlenc#sha256"/>
      <DigestValue>3KhAJXqsIaRt19Kt6jRjXNh29bpGj9fbSttYnCrG0WQ=</DigestValue>
    </Reference>
  </SignedInfo>
  <SignatureValue>ANsVQ+8PFfvXT1XzQqBdfLAbihv9v6WYhaXRwmFP/9u05MlUKztay7JNleIxMUuLWVqj3tHMuazo
0XN6XZ75qmQZvRtUw0qXdH4pqNcfZ1jYTr8F79bhtVdV93JUHl/OKNnbGxQFHzgCJPHZpoAKciY5
CVbTNbD23O2x422PFLPq04mGMgtHdsnBDdyXOBL1EOSITIg0YKOPZwm4i/e2G6fGITPiSztbTV9Y
RXr+VpYPb5WHvOHhzuqDQXHiHCfdh5b86FZ966GNUf6w/jfZW8qNJikqdiWgXUo7+jwYo0rNReuQ
TjVPp60HXXu/Uib/IaraavMKPb8v9AKi48Actg==</SignatureValue>
  <KeyInfo>
    <X509Data>
      <X509Certificate>MIIIiTCCBnGgAwIBAgIIS3JDe5boScwwDQYJKoZIhvcNAQELBQAwWjEaMBgGA1UEAwwRQ0EtRE9DVU1FTlRBIFMuQS4xFjAUBgNVBAUTDVJVQzgwMDUwMTcyLTExFzAVBgNVBAoMDkRPQ1VNRU5UQSBTLkEuMQswCQYDVQQGEwJQWTAeFw0yMzA0MTQxOTEwMDBaFw0yNTA0MTMxOTEwMDBaMIG8MSUwIwYDVQQDDBxNQVJJQSBDUklTVElOQSBUUk9DSEUgTlXDkUVaMREwDwYDVQQFEwhDSTkzNDc1NzEXMBUGA1UEKgwOTUFSSUEgQ1JJU1RJTkExFjAUBgNVBAQMDVRST0NIRSBOVcORRVoxCzAJBgNVBAsMAkYyMTUwMwYDVQQKDCxDRVJUSUZJQ0FETyBDVUFMSUZJQ0FETyBERSBGSVJNQSBFTEVDVFJPTklDQTELMAkGA1UEBhMCUFkwggEiMA0GCSqGSIb3DQEBAQUAA4IBDwAwggEKAoIBAQDJPsftfd22JF7Hqhgu5brY+OboBlJuo7Oa+vwMaM+ZAzGMGrm4pkCv859S8NSFEj4RTUeA+4CK7D93qTtSJic7ut6Jo04guaY/um+Drm1qqkvIhB1337NdTlr+ZObieobkp+bo/7g8fdc2Vc7zK1Q/iEpWwJcK29IA/JHCLs3KQGL7cIBoYBqz1yebkE9/zNsn7DqP9RSc374jcpagxR21tEKmjSXZqK9fil2mQyki1q/s+PsWBK0kki9EbD1u/g35C4rJOm2R2V4NcDbqTPCwd4pUjX4LDDe2guylYPrOmDi+hLnwFa/iIr4gTC00bk/YmvUu9uUaS+KCYsPPf1cvAgMBAAGjggPuMIID6jAMBgNVHRMBAf8EAjAAMB8GA1UdIwQYMBaAFKE9hSvN2CyWHzkCDJ9TO1jYlQt7MIGUBggrBgEFBQcBAQSBhzCBhDBVBggrBgEFBQcwAoZJaHR0cHM6Ly93d3cuZGlnaXRvLmNvbS5weS91cGxvYWRzL2NlcnRpZmljYWRvLWRvY3VtZW50YS1zYS0xNTM1MTE3NzcxLmNydDArBggrBgEFBQcwAYYfaHR0cHM6Ly93d3cuZGlnaXRvLmNvbS5weS9vY3NwLzBRBgNVHREESjBIgRpjcmlzdGluYS50cm9jaGVAZmNhLmNvbS5weaQqMCgxJjAkBgNVBA0MHUZJUk1BIEVMRUNUUk9OSUNBIENVQUxJRklDQURBMIIB9QYDVR0gBIIB7DCCAegwggHkBg0rBgEEAYL5OwEBAQoBMIIB0TAvBggrBgEFBQcCARYjaHR0cHM6Ly93d3cuZGlnaXRvLmNvbS5weS9kZXNjYXJnYXMwggGcBggrBgEFBQcCAjCCAY4eggGKAEMAZQByAHQAaQBmAGkAYwBhAGQAbwAgAGMAdQBhAGwAaQBmAGkAYwBhAGQAbwAgAGQAZQAgAGYAaQByAG0AYQAgAGUAbABlAGMAdAByAPMAbgBpAGMAYQAgAHQAaQBwAG8AIABGADIAIAAoAGMAbABhAHYAZQBzACAAZQBuACAAZABpAHMAcABvAHMAaQB0AGkAdgBvACAAYwB1AGEAbABpAGYAaQBjAGEAZABvACkALAAgAHMAdQBqAGUAdABhACAAYQAgAGwAYQBzACAAYwBvAG4AZABpAGMAaQBvAG4AZQBzACAAZABlACAAdQBzAG8AIABlAHgAcAB1AGUAcwB0AGEAcwAgAGUAbgAgAGwAYQAgAEQAZQBjAGwAYQByAGEAYwBpAPMAbgAgAGQAZQAgAFAAcgDhAGMAdABpAGMAYQBzACAAZABlACAAQwBlAHIAdABpAGYAaQBjAGEAYwBpAPMAbgAgAGQAZQAgAEQATwBDAFUATQBFAE4AVABBACAAUwAuAEEALjAqBgNVHSUBAf8EIDAeBggrBgEFBQcDAgYIKwYBBQUHAwQGCCsGAQUFBwMBMHsGA1UdHwR0MHIwNKAyoDCGLmh0dHBzOi8vd3d3LmRpZ2l0by5jb20ucHkvY3JsL2RvY3VtZW50YV9jYS5jcmwwOqA4oDaGNGh0dHBzOi8vd3d3LmRvY3VtZW50YS5jb20ucHkvZGlnaXRvL2RvY3VtZW50YV9jYS5jcmwwHQYDVR0OBBYEFKw1pOr5gPtFfodg+jcXxVX9O33OMA4GA1UdDwEB/wQEAwIF4DANBgkqhkiG9w0BAQsFAAOCAgEAnQGyP0jmYtfppL6C3GaallBZV8D0mByZz+n0waYuB9D/lHqAMnBQgQ+ZPqTI4MgYowPuw8LMjf/E2CrCd30v6Tiyox7CsYp7x60uGDjbPCqiuHJfduV6cdmY2dZCMCfxqmtXOEMB6jVXdn2ZyML9XXgOL46UTqQlIhB2RshGF+MSFRsW/AnJ2xpItikhUSVOBIlQsRSwXSTCtMx+ZL+uAW9Lvh+GfSek7F06cvOsARRa2ILlm2QkLOit1ccWBqTnytpTWGIaQKglcrXmXZ6FHwosX4LQqUJOn6SRgSNE/SVQ/Zb3tZkeMURmIpVj4pTP7CJiVurirhnB04v6Zeg91cJHyDMekFU2qQj40hhRNdatgZre9855eqbvl0VmsFGwUt5mPFNRXpt+Z+aMfs+jBd5YazVMTLv/2Hp7jIztjcqniQAmCeFceD9Qk7bjnWp3OnhDc094x5/II8eDUDQZ3Wksyn/AseBGAYLcaglrYsfL7f5brL+HaxF4s6SVWDSwFm7VMwgGGIVpCrUKKNY7Uamj3e0CEH4mDyigF7TgrsFRJTDh15kv/aWxIZoJlCcTwb/3ios3GfbQYYfaNUKzBK4WaZpp2CTFKrSlpHHuiz56kzX2gn5nqmUsI5PmioX39MVYAs60UfrHalx382j6p/QtQjqRgCOQVvo+akprxs8=</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Transform>
          <Transform Algorithm="http://www.w3.org/TR/2001/REC-xml-c14n-20010315"/>
        </Transforms>
        <DigestMethod Algorithm="http://www.w3.org/2001/04/xmlenc#sha256"/>
        <DigestValue>RHv6wvths29Dpm97gH9cbkxvm1Y1+u5BI6UHi+LfgBw=</DigestValue>
      </Reference>
      <Reference URI="/xl/calcChain.xml?ContentType=application/vnd.openxmlformats-officedocument.spreadsheetml.calcChain+xml">
        <DigestMethod Algorithm="http://www.w3.org/2001/04/xmlenc#sha256"/>
        <DigestValue>9ls66M8ygkTINl0o2E53m/fNIQhS4Sn/KIr9pr2ni9w=</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fELFnqMc531iehO8E10qUnjU3FFGSSVfKvsVGL702GU=</DigestValue>
      </Reference>
      <Reference URI="/xl/drawings/drawing1.xml?ContentType=application/vnd.openxmlformats-officedocument.drawing+xml">
        <DigestMethod Algorithm="http://www.w3.org/2001/04/xmlenc#sha256"/>
        <DigestValue>CqpKypf0oAFfL4LhCgHXqA6O8z4m+0/EPeHcoARaEZc=</DigestValue>
      </Reference>
      <Reference URI="/xl/drawings/vmlDrawing1.vml?ContentType=application/vnd.openxmlformats-officedocument.vmlDrawing">
        <DigestMethod Algorithm="http://www.w3.org/2001/04/xmlenc#sha256"/>
        <DigestValue>Ki5kRwyHKcxUL3Pq0igFax3Cut+F1ulQnfL+ewQ7lAA=</DigestValue>
      </Reference>
      <Reference URI="/xl/media/image1.png?ContentType=image/png">
        <DigestMethod Algorithm="http://www.w3.org/2001/04/xmlenc#sha256"/>
        <DigestValue>ZFOveYhwl4gae5pZO6jij11ys+YBw5dtBydY4oZ4yxw=</DigestValue>
      </Reference>
      <Reference URI="/xl/media/image2.emf?ContentType=image/x-emf">
        <DigestMethod Algorithm="http://www.w3.org/2001/04/xmlenc#sha256"/>
        <DigestValue>YweC3c4WJh4tCTf1cwhEErKfDwvjSxdyp4swi7nXzos=</DigestValue>
      </Reference>
      <Reference URI="/xl/media/image3.emf?ContentType=image/x-emf">
        <DigestMethod Algorithm="http://www.w3.org/2001/04/xmlenc#sha256"/>
        <DigestValue>jB5xVfdwVcGjHKDoIgKww5QMvTEHgtgUxP4K38dRWNs=</DigestValue>
      </Reference>
      <Reference URI="/xl/media/image4.emf?ContentType=image/x-emf">
        <DigestMethod Algorithm="http://www.w3.org/2001/04/xmlenc#sha256"/>
        <DigestValue>RaVxBFY8R6pMNDbHbYiD/zaeN8tBu0+2MK9S0wGDjn0=</DigestValue>
      </Reference>
      <Reference URI="/xl/media/image5.emf?ContentType=image/x-emf">
        <DigestMethod Algorithm="http://www.w3.org/2001/04/xmlenc#sha256"/>
        <DigestValue>TBJqdBFLg/nSjHuuHfORCCktmY/Zu8xttgFhZGwBhV0=</DigestValue>
      </Reference>
      <Reference URI="/xl/printerSettings/printerSettings1.bin?ContentType=application/vnd.openxmlformats-officedocument.spreadsheetml.printerSettings">
        <DigestMethod Algorithm="http://www.w3.org/2001/04/xmlenc#sha256"/>
        <DigestValue>TaA6KX/SRWPpmiasS8KGCRFI/mFTpQlGqiM07LbibG8=</DigestValue>
      </Reference>
      <Reference URI="/xl/printerSettings/printerSettings10.bin?ContentType=application/vnd.openxmlformats-officedocument.spreadsheetml.printerSettings">
        <DigestMethod Algorithm="http://www.w3.org/2001/04/xmlenc#sha256"/>
        <DigestValue>GyyR84UYFfbFvVrs+ip9vPggIMAXC0nxkmeUVNsGxCc=</DigestValue>
      </Reference>
      <Reference URI="/xl/printerSettings/printerSettings11.bin?ContentType=application/vnd.openxmlformats-officedocument.spreadsheetml.printerSettings">
        <DigestMethod Algorithm="http://www.w3.org/2001/04/xmlenc#sha256"/>
        <DigestValue>TaA6KX/SRWPpmiasS8KGCRFI/mFTpQlGqiM07LbibG8=</DigestValue>
      </Reference>
      <Reference URI="/xl/printerSettings/printerSettings12.bin?ContentType=application/vnd.openxmlformats-officedocument.spreadsheetml.printerSettings">
        <DigestMethod Algorithm="http://www.w3.org/2001/04/xmlenc#sha256"/>
        <DigestValue>TaA6KX/SRWPpmiasS8KGCRFI/mFTpQlGqiM07LbibG8=</DigestValue>
      </Reference>
      <Reference URI="/xl/printerSettings/printerSettings13.bin?ContentType=application/vnd.openxmlformats-officedocument.spreadsheetml.printerSettings">
        <DigestMethod Algorithm="http://www.w3.org/2001/04/xmlenc#sha256"/>
        <DigestValue>GyyR84UYFfbFvVrs+ip9vPggIMAXC0nxkmeUVNsGxCc=</DigestValue>
      </Reference>
      <Reference URI="/xl/printerSettings/printerSettings14.bin?ContentType=application/vnd.openxmlformats-officedocument.spreadsheetml.printerSettings">
        <DigestMethod Algorithm="http://www.w3.org/2001/04/xmlenc#sha256"/>
        <DigestValue>GyyR84UYFfbFvVrs+ip9vPggIMAXC0nxkmeUVNsGxCc=</DigestValue>
      </Reference>
      <Reference URI="/xl/printerSettings/printerSettings2.bin?ContentType=application/vnd.openxmlformats-officedocument.spreadsheetml.printerSettings">
        <DigestMethod Algorithm="http://www.w3.org/2001/04/xmlenc#sha256"/>
        <DigestValue>5bE48OyZTxYLoFNfYQ0Ndw/y5A0Ca5J9JPjm/uNyQFo=</DigestValue>
      </Reference>
      <Reference URI="/xl/printerSettings/printerSettings3.bin?ContentType=application/vnd.openxmlformats-officedocument.spreadsheetml.printerSettings">
        <DigestMethod Algorithm="http://www.w3.org/2001/04/xmlenc#sha256"/>
        <DigestValue>TaA6KX/SRWPpmiasS8KGCRFI/mFTpQlGqiM07LbibG8=</DigestValue>
      </Reference>
      <Reference URI="/xl/printerSettings/printerSettings4.bin?ContentType=application/vnd.openxmlformats-officedocument.spreadsheetml.printerSettings">
        <DigestMethod Algorithm="http://www.w3.org/2001/04/xmlenc#sha256"/>
        <DigestValue>TaA6KX/SRWPpmiasS8KGCRFI/mFTpQlGqiM07LbibG8=</DigestValue>
      </Reference>
      <Reference URI="/xl/printerSettings/printerSettings5.bin?ContentType=application/vnd.openxmlformats-officedocument.spreadsheetml.printerSettings">
        <DigestMethod Algorithm="http://www.w3.org/2001/04/xmlenc#sha256"/>
        <DigestValue>s6l80irlBTW+uFk7nR5c7WcaDa2jSh3MPBgl0IjaDO0=</DigestValue>
      </Reference>
      <Reference URI="/xl/printerSettings/printerSettings6.bin?ContentType=application/vnd.openxmlformats-officedocument.spreadsheetml.printerSettings">
        <DigestMethod Algorithm="http://www.w3.org/2001/04/xmlenc#sha256"/>
        <DigestValue>GyyR84UYFfbFvVrs+ip9vPggIMAXC0nxkmeUVNsGxCc=</DigestValue>
      </Reference>
      <Reference URI="/xl/printerSettings/printerSettings7.bin?ContentType=application/vnd.openxmlformats-officedocument.spreadsheetml.printerSettings">
        <DigestMethod Algorithm="http://www.w3.org/2001/04/xmlenc#sha256"/>
        <DigestValue>TaA6KX/SRWPpmiasS8KGCRFI/mFTpQlGqiM07LbibG8=</DigestValue>
      </Reference>
      <Reference URI="/xl/printerSettings/printerSettings8.bin?ContentType=application/vnd.openxmlformats-officedocument.spreadsheetml.printerSettings">
        <DigestMethod Algorithm="http://www.w3.org/2001/04/xmlenc#sha256"/>
        <DigestValue>GyyR84UYFfbFvVrs+ip9vPggIMAXC0nxkmeUVNsGxCc=</DigestValue>
      </Reference>
      <Reference URI="/xl/printerSettings/printerSettings9.bin?ContentType=application/vnd.openxmlformats-officedocument.spreadsheetml.printerSettings">
        <DigestMethod Algorithm="http://www.w3.org/2001/04/xmlenc#sha256"/>
        <DigestValue>GyyR84UYFfbFvVrs+ip9vPggIMAXC0nxkmeUVNsGxCc=</DigestValue>
      </Reference>
      <Reference URI="/xl/sharedStrings.xml?ContentType=application/vnd.openxmlformats-officedocument.spreadsheetml.sharedStrings+xml">
        <DigestMethod Algorithm="http://www.w3.org/2001/04/xmlenc#sha256"/>
        <DigestValue>1A8vGEatLcVSsA1zJjomQ+8KbhWyirUEKxJqBc3g8UQ=</DigestValue>
      </Reference>
      <Reference URI="/xl/styles.xml?ContentType=application/vnd.openxmlformats-officedocument.spreadsheetml.styles+xml">
        <DigestMethod Algorithm="http://www.w3.org/2001/04/xmlenc#sha256"/>
        <DigestValue>bNuxai5GwHSud7H7wwsuHHtx4Yvld5NR3uQOH8dMaOw=</DigestValue>
      </Reference>
      <Reference URI="/xl/theme/theme1.xml?ContentType=application/vnd.openxmlformats-officedocument.theme+xml">
        <DigestMethod Algorithm="http://www.w3.org/2001/04/xmlenc#sha256"/>
        <DigestValue>cI0/HXUJqryaYoRwZC3vNBHtNesfR3Vou+AOm9g0lJo=</DigestValue>
      </Reference>
      <Reference URI="/xl/workbook.xml?ContentType=application/vnd.openxmlformats-officedocument.spreadsheetml.sheet.main+xml">
        <DigestMethod Algorithm="http://www.w3.org/2001/04/xmlenc#sha256"/>
        <DigestValue>Fz7da3SqA1+uLG37Wpp4Ak9YpwavcRgBZQB44FRX5Ys=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AkNhP713P2yRa4Dh2ARGFlwE9QoRTO7fyLFTfcPffHI=</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TWJiJsJGh0BdAm0oPe27QOTNDIPyDccHYmu7Z1P+efA=</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/24puvaW5bXuS+cktdpJpE35olfWZ1+6Lpxzh0chEvI=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256"/>
        <DigestValue>ecpNFGEHU6YWApBVPtyb84+m25Jb05DuUyRNJ1vhFLg=</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hFC7xkl7ZUFCfUpeVXItJBDzz83izNuL1usbNI9OjfA=</DigestValue>
      </Reference>
      <Reference URI="/xl/worksheets/sheet10.xml?ContentType=application/vnd.openxmlformats-officedocument.spreadsheetml.worksheet+xml">
        <DigestMethod Algorithm="http://www.w3.org/2001/04/xmlenc#sha256"/>
        <DigestValue>6qKqbCqQTg/a30V7ia7Wrc5LhXbkjo5kZfuc2BdJ9/s=</DigestValue>
      </Reference>
      <Reference URI="/xl/worksheets/sheet11.xml?ContentType=application/vnd.openxmlformats-officedocument.spreadsheetml.worksheet+xml">
        <DigestMethod Algorithm="http://www.w3.org/2001/04/xmlenc#sha256"/>
        <DigestValue>DTGUHafnEjkOO21Hnsq18LuttIuIAgxZGTSMY1/aqvE=</DigestValue>
      </Reference>
      <Reference URI="/xl/worksheets/sheet12.xml?ContentType=application/vnd.openxmlformats-officedocument.spreadsheetml.worksheet+xml">
        <DigestMethod Algorithm="http://www.w3.org/2001/04/xmlenc#sha256"/>
        <DigestValue>YuRE8ls0vQDsjFJ11IwJv4C7PBrqNyEv+vRA64k4caM=</DigestValue>
      </Reference>
      <Reference URI="/xl/worksheets/sheet13.xml?ContentType=application/vnd.openxmlformats-officedocument.spreadsheetml.worksheet+xml">
        <DigestMethod Algorithm="http://www.w3.org/2001/04/xmlenc#sha256"/>
        <DigestValue>s4mgYlOb6ZdF+06TzqVIuzeoHkZiKY+z2QsAeH6C+c8=</DigestValue>
      </Reference>
      <Reference URI="/xl/worksheets/sheet14.xml?ContentType=application/vnd.openxmlformats-officedocument.spreadsheetml.worksheet+xml">
        <DigestMethod Algorithm="http://www.w3.org/2001/04/xmlenc#sha256"/>
        <DigestValue>zR4kKUOFpOKW5jnKxDUoZytu4UIwNl3ltU668Z4f3HA=</DigestValue>
      </Reference>
      <Reference URI="/xl/worksheets/sheet2.xml?ContentType=application/vnd.openxmlformats-officedocument.spreadsheetml.worksheet+xml">
        <DigestMethod Algorithm="http://www.w3.org/2001/04/xmlenc#sha256"/>
        <DigestValue>LtHcoq7A/amlze0TOxwUrhPljgIiguVgQjvk1ZlhhEI=</DigestValue>
      </Reference>
      <Reference URI="/xl/worksheets/sheet3.xml?ContentType=application/vnd.openxmlformats-officedocument.spreadsheetml.worksheet+xml">
        <DigestMethod Algorithm="http://www.w3.org/2001/04/xmlenc#sha256"/>
        <DigestValue>h6LQYm0DDN3v/YJgBNQDjTfms1IwHvYo2AX3RI3rah4=</DigestValue>
      </Reference>
      <Reference URI="/xl/worksheets/sheet4.xml?ContentType=application/vnd.openxmlformats-officedocument.spreadsheetml.worksheet+xml">
        <DigestMethod Algorithm="http://www.w3.org/2001/04/xmlenc#sha256"/>
        <DigestValue>/uZXLI1d28sF7kTOuBiYgHBmocwNmmXt6agGGDhNFsI=</DigestValue>
      </Reference>
      <Reference URI="/xl/worksheets/sheet5.xml?ContentType=application/vnd.openxmlformats-officedocument.spreadsheetml.worksheet+xml">
        <DigestMethod Algorithm="http://www.w3.org/2001/04/xmlenc#sha256"/>
        <DigestValue>e+wA9Fz3c4ZwNqpD9nh0iYuUiXnOB76ap0eY45oPzcQ=</DigestValue>
      </Reference>
      <Reference URI="/xl/worksheets/sheet6.xml?ContentType=application/vnd.openxmlformats-officedocument.spreadsheetml.worksheet+xml">
        <DigestMethod Algorithm="http://www.w3.org/2001/04/xmlenc#sha256"/>
        <DigestValue>1pJywCdzx37lp+//IYP4YIXSaZSDhyt/SD5M/hKglF8=</DigestValue>
      </Reference>
      <Reference URI="/xl/worksheets/sheet7.xml?ContentType=application/vnd.openxmlformats-officedocument.spreadsheetml.worksheet+xml">
        <DigestMethod Algorithm="http://www.w3.org/2001/04/xmlenc#sha256"/>
        <DigestValue>sIbWv0uIIwIbLv6TUSt095vB9Kip3qDNOL7UsyV7+30=</DigestValue>
      </Reference>
      <Reference URI="/xl/worksheets/sheet8.xml?ContentType=application/vnd.openxmlformats-officedocument.spreadsheetml.worksheet+xml">
        <DigestMethod Algorithm="http://www.w3.org/2001/04/xmlenc#sha256"/>
        <DigestValue>gLMmHC9UCa6iFeTYIezDCUtV309uGoIg5YvQmpi/DUA=</DigestValue>
      </Reference>
      <Reference URI="/xl/worksheets/sheet9.xml?ContentType=application/vnd.openxmlformats-officedocument.spreadsheetml.worksheet+xml">
        <DigestMethod Algorithm="http://www.w3.org/2001/04/xmlenc#sha256"/>
        <DigestValue>pJNUUJuBAXz6IO/HVxpDoHaURt4p4X2rc6O8rGsusy0=</DigestValue>
      </Reference>
    </Manifest>
    <SignatureProperties>
      <SignatureProperty Id="idSignatureTime" Target="#idPackageSignature">
        <mdssi:SignatureTime xmlns:mdssi="http://schemas.openxmlformats.org/package/2006/digital-signature">
          <mdssi:Format>YYYY-MM-DDThh:mm:ssTZD</mdssi:Format>
          <mdssi:Value>2024-03-27T15:32:41Z</mdssi:Value>
        </mdssi:SignatureTime>
      </SignatureProperty>
    </SignatureProperties>
  </Object>
  <Object Id="idOfficeObject">
    <SignatureProperties>
      <SignatureProperty Id="idOfficeV1Details" Target="#idPackageSignature">
        <SignatureInfoV1 xmlns="http://schemas.microsoft.com/office/2006/digsig">
          <SetupID>{4889ABAF-4A19-487C-920E-8954522507B9}</SetupID>
          <SignatureText>Cristina Troche</SignatureText>
          <SignatureImage/>
          <SignatureComments>MCT</SignatureComments>
          <WindowsVersion>10.0</WindowsVersion>
          <OfficeVersion>16.0.17328/26</OfficeVersion>
          <ApplicationVersion>16.0.17328</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2024-03-27T15:32:41Z</xd:SigningTime>
          <xd:SigningCertificate>
            <xd:Cert>
              <xd:CertDigest>
                <DigestMethod Algorithm="http://www.w3.org/2001/04/xmlenc#sha256"/>
                <DigestValue>kpDHUwLxChuIhgvD8CBlFZMHWHf840pi301xlFxDOQE=</DigestValue>
              </xd:CertDigest>
              <xd:IssuerSerial>
                <X509IssuerName>C=PY, O=DOCUMENTA S.A., SERIALNUMBER=RUC80050172-1, CN=CA-DOCUMENTA S.A.</X509IssuerName>
                <X509SerialNumber>5436481898281454028</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http://uri.etsi.org/01903/v1.2.2#ProofOfApproval</xd:Identifier>
              <xd:Description>Aprobó este documento</xd:Description>
            </xd:CommitmentTypeId>
            <xd:AllSignedDataObjects/>
            <xd:CommitmentTypeQualifiers>
              <xd:CommitmentTypeQualifier>MCT</xd:CommitmentTypeQualifier>
            </xd:CommitmentTypeQualifiers>
          </xd:CommitmentTypeIndication>
        </xd:SignedDataObjectProperties>
      </xd:SignedProperties>
      <xd:UnsignedProperties>
        <xd:UnsignedSignatureProperties>
          <xd:CertificateValues>
            <xd:EncapsulatedX509Certificate>MIIHmTCCBYGgAwIBAgIQCW5/2IX73g5iQiLaBfeVkDANBgkqhkiG9w0BAQsFADBvMQswCQYDVQQGEwJQWTErMCkGA1UECgwiTWluaXN0ZXJpbyBkZSBJbmR1c3RyaWEgeSBDb21lcmNpbzEzMDEGA1UEAwwqQXV0b3JpZGFkIENlcnRpZmljYWRvcmEgUmHDrXogZGVsIFBhcmFndWF5MB4XDTIyMDMyODIxMDQyNloXDTMyMDMyODIxMDQyNlowWjEaMBgGA1UEAwwRQ0EtRE9DVU1FTlRBIFMuQS4xFjAUBgNVBAUTDVJVQzgwMDUwMTcyLTExFzAVBgNVBAoMDkRPQ1VNRU5UQSBTLkEuMQswCQYDVQQGEwJQWTCCAiIwDQYJKoZIhvcNAQEBBQADggIPADCCAgoCggIBALl3VAi0Alq5fEoGczPNhxU0CB4mcjgPTOFeTw9XgbDZsI8aKKpELagSFFiSn178WV3HE2gaRuzupegPbGEzxE+s/MkP5/7vBdKTalpVuJKggjvK+SKk4QCRMaI8d/trFQwm06NftPXfOROzHVNx1s7pBSC0/2L5K3hndwizt8Ps2BHzPQRExvzwjjF3FWhuN0LRA+jFSHzHwoYryoSzs4wnoV+HHLNP9ytDHa0GCQu2NsKH7W/MvrDFMS4ASyKnryeeVc+DXg8nELxojWtdnOoZ2q3914KqTI8KO3XeEaVS+uR++oKjZeMlBuobybgMfTZQajV6pLaZ/F8qj080yHl5AGdTB0IP9OeOMzGtT6fSEDDsFY3AjYzmqz/y6Aj6CRd1GN2KY9juoDm/UPn1URxja+NX2PLZwBC3W71VQAEyYYNDC5WLF1vxGi5jNKg29Cj4PuXL7Ru8mWtrerdMrjC9ij0El6AO5HLvkJhwNcw4qEy0XrvM6arll0TNrpqsdano78OJJzqnYw58JsA85fU0AhsLrQVJOqyIFkqo1uWbBheTnKyJphiz4dO2xvjNZ5ce3vTBn4rS0cLuS3bnPJKntUiEowB9QSqfkYH5Vlnq2H29DizDeyJLemGq5IOppLBIDkDj7Gicpt4/lc5YsK8dMxZ9baIBEqW3z2buRXG3AgMBAAGjggJEMIICQDASBgNVHRMBAf8ECDAGAQH/AgEAMA4GA1UdDwEB/wQEAwIBBjAdBgNVHQ4EFgQUoT2FK83YLJYfOQIMn1M7WNiVC3swHwYDVR0jBBgwFoAUwsQR8ipoRAwAKOxM1inbkvtevdYwewYIKwYBBQUHAQEEbzBtMD8GCCsGAQUFBzAChjNodHRwczovL3d3dy5hY3JhaXouZ292LnB5L2NydC9hY19yYWl6X3B5X3NoYTI1Ni5jcnQwKgYIKwYBBQUHMAGGHmh0dHBzOi8vd3d3LmRpZ2l0by5jb20ucHkvb2NzcDCCAR0GA1UdIASCARQwggEQMIIBDAYDVR0gMIIBAzA2BggrBgEFBQcCARYqaHR0cDovL3d3dy5hY3JhaXouZ292LnB5L2Nwcy9wb2xpdGljYXMucGRmMGYGCCsGAQUFBwICMFoaWENlcnRpZmljYWRvcyBlbWl0aWRvcyBkZW50cm8gZGVsIG1hcmNvIGRlIGxhIFBLSSBQYXJhZ3VheSBiYWpvIGxhIGplcmFycXVpYSBkZSBzdSBBQ1JhaXowYQYIKwYBBQUHAgIwVRpTSXNzdWVkIENlcnRpZmljYXRlcyBpbiB0aGUgc2NvcGUgb2YgdGhlIFBLSSBQYXJhZ3VheSB1bmRlciB0aGUgaGllcmFjaHkgb2YgUk9PVCBDQS4wPAYDVR0fBDUwMzAxoC+gLYYraHR0cDovL3d3dy5hY3JhaXouZ292LnB5L2FybC9hY19yYWl6X3B5LmNybDANBgkqhkiG9w0BAQsFAAOCAgEAVRaVKkIUApSs+vKLRZgG/umJSryJ7+PJf88ls2R4V/XCyn7tFE7yvUtCDKGFtpHDJUUsb7cvQo2mbEIhG91IIlIgW3CLOK99rZ870o7D681L+8eCsX+G/HelrxUuAA6JvIzr4wNrRotuMxbXxUjmqoRatSAE4kqlWqgd6b7LhUz5nWuEhtwp2ykXaZJVmi6u8FaOtlgEpGmHdwsFSqvxumK2YvVYMV9UBWqsC8r2lrYqoXxypBCnP1huF45U6Nw2qdge8mi3SINPBGfo4Gs7RiIH0PFqYXL0kAnx/3Q0oERRLMO8PkzFRrhJ4dciLMSd8pUPqLBB+fwuu6IB4iGfcL8HFDnORptePhwmrKj/7Zk1EyT914N7GMaXr10Jz3MHmlEXx7D2s6J2fHAHufrE5EQ4cuIbNiYcR/yAwXpk5ymk2lNAiaA2HUwsZJVnE15P41YUt6z9s1qcSabQHSNKQ6Nig4nPvKWJUCS9HsYko/rNYwBymbJ7vGL/e9O6/Of+yVr+buxRU1GM8soizyYGTKESkrZBwOQbF+31D9pjh7xaX/hfM2Gy58IRiCCmS74e8jV9yBDTc/6vvzH6iYRUz8GFtrZGxVtjjYYqAPw836rxvV5VW+u4aMskF0N5F8fIssqgBZ8jaHD7+bIM1groggaKN7OKsCvtctxQiljPJcc=</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D8BAACfAAAAAAAAAAAAAABmFgAAOwsAACBFTUYAAAEAFBwAAKo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Sa0j0H2AAAABQAAAAkAAABMAAAAAAAAAAAAAAAAAAAA//////////9gAAAAMgA3AC8AMwAvADIAMAAyADQAAAAHAAAABwAAAAUAAAAHAAAABQAAAAcAAAAHAAAABwAAAAcAAABLAAAAQAAAADAAAAAFAAAAIAAAAAEAAAABAAAAEAAAAAAAAAAAAAAAQAEAAKAAAAAAAAAAAAAAAEA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JrSPQQwAAABbAAAAAQAAAEwAAAAEAAAACwAAADcAAAAiAAAAWwAAAFAAAABYAAAA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LIAAABWAAAAMAAAADsAAACD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LMAAABXAAAAJQAAAAwAAAAEAAAAVAAAAKgAAAAxAAAAOwAAALEAAABWAAAAAQAAAFVVj0EmtI9BMQAAADsAAAAPAAAATAAAAAAAAAAAAAAAAAAAAP//////////bAAAAEMAcgBpAHMAdABpAG4AYQAgAFQAcgBvAGMAaABlAAAADAAAAAcAAAAFAAAACAAAAAcAAAAFAAAACwAAAAoAAAAFAAAACgAAAAcAAAAMAAAACQAAAAsAAAAKAAAASwAAAEAAAAAwAAAABQAAACAAAAABAAAAAQAAABAAAAAAAAAAAAAAAEABAACgAAAAAAAAAAAAAABAAQAAoAAAACUAAAAMAAAAAgAAACcAAAAYAAAABQAAAAAAAAD///8AAAAAACUAAAAMAAAABQAAAEwAAABkAAAAAAAAAGEAAAA/AQAAmwAAAAAAAABhAAAAQAEAADsAAAAhAPAAAAAAAAAAAAAAAIA/AAAAAAAAAAAAAIA/AAAAAAAAAAAAAAAAAAAAAAAAAAAAAAAAAAAAAAAAAAAlAAAADAAAAAAAAIAoAAAADAAAAAUAAAAnAAAAGAAAAAUAAAAAAAAA////AAAAAAAlAAAADAAAAAUAAABMAAAAZAAAAA4AAABhAAAAMQEAAHEAAAAOAAAAYQAAACQBAAARAAAAIQDwAAAAAAAAAAAAAACAPwAAAAAAAAAAAACAPwAAAAAAAAAAAAAAAAAAAAAAAAAAAAAAAAAAAAAAAAAAJQAAAAwAAAAAAACAKAAAAAwAAAAFAAAAJQAAAAwAAAABAAAAGAAAAAwAAAAAAAAAEgAAAAwAAAABAAAAHgAAABgAAAAOAAAAYQAAADIBAAByAAAAJQAAAAwAAAABAAAAVAAAAPQAAAAPAAAAYQAAANcAAABxAAAAAQAAAFVVj0EmtI9BDwAAAGEAAAAcAAAATAAAAAAAAAAAAAAAAAAAAP//////////hAAAAE0AQQBSAM0AQQAgAEMAUgBJAFMAVABJAE4AQQAgAFQAUgBPAEMASABFACAATgDaANEARQBaACAADAAAAAgAAAAIAAAAAwAAAAgAAAAEAAAACAAAAAgAAAADAAAABwAAAAcAAAADAAAACgAAAAgAAAAEAAAABwAAAAgAAAAKAAAACAAAAAkAAAAHAAAABAAAAAoAAAAJAAAACgAAAAcAAAAHAAAABAAAAEsAAABAAAAAMAAAAAUAAAAgAAAAAQAAAAEAAAAQAAAAAAAAAAAAAABAAQAAoAAAAAAAAAAAAAAAQAEAAKAAAAAlAAAADAAAAAIAAAAnAAAAGAAAAAUAAAAAAAAA////AAAAAAAlAAAADAAAAAUAAABMAAAAZAAAAA4AAAB2AAAAMQEAAIYAAAAOAAAAdgAAACQBAAARAAAAIQDwAAAAAAAAAAAAAACAPwAAAAAAAAAAAACAPwAAAAAAAAAAAAAAAAAAAAAAAAAAAAAAAAAAAAAAAAAAJQAAAAwAAAAAAACAKAAAAAwAAAAFAAAAJQAAAAwAAAABAAAAGAAAAAwAAAAAAAAAEgAAAAwAAAABAAAAHgAAABgAAAAOAAAAdgAAADIBAACHAAAAJQAAAAwAAAABAAAAVAAAAKwAAAAPAAAAdgAAAHoAAACGAAAAAQAAAFVVj0EmtI9BDwAAAHYAAAAQAAAATAAAAAAAAAAAAAAAAAAAAP//////////bAAAAFMASQBOAEQASQBDAEEAIABUAEkAVABBAFUATABBAFIABwAAAAMAAAAKAAAACQAAAAMAAAAIAAAACAAAAAQAAAAHAAAAAwAAAAcAAAAIAAAACQAAAAYAAAAIAAAACAAAAEsAAABAAAAAMAAAAAUAAAAgAAAAAQAAAAEAAAAQAAAAAAAAAAAAAABAAQAAoAAAAAAAAAAAAAAAQAEAAKAAAAAlAAAADAAAAAIAAAAnAAAAGAAAAAUAAAAAAAAA////AAAAAAAlAAAADAAAAAUAAABMAAAAZAAAAA4AAACLAAAAJAEAAJsAAAAOAAAAiwAAABcBAAARAAAAIQDwAAAAAAAAAAAAAACAPwAAAAAAAAAAAACAPwAAAAAAAAAAAAAAAAAAAAAAAAAAAAAAAAAAAAAAAAAAJQAAAAwAAAAAAACAKAAAAAwAAAAFAAAAJQAAAAwAAAABAAAAGAAAAAwAAAAAAAAAEgAAAAwAAAABAAAAFgAAAAwAAAAAAAAAVAAAADwBAAAPAAAAiwAAACMBAACbAAAAAQAAAFVVj0EmtI9BDwAAAIsAAAAoAAAATAAAAAQAAAAOAAAAiwAAACUBAACcAAAAnAAAAEYAaQByAG0AYQBkAG8AIABwAG8AcgA6ACAATQBBAFIASQBBACAAQwBSAEkAUwBUAEkATgBBACAAVABSAE8AQwBIAEUAIABOAFUA0QBFAFoABgAAAAMAAAAFAAAACwAAAAcAAAAIAAAACAAAAAQAAAAIAAAACAAAAAUAAAADAAAABAAAAAwAAAAIAAAACAAAAAMAAAAIAAAABAAAAAgAAAAIAAAAAwAAAAcAAAAHAAAAAwAAAAoAAAAIAAAABAAAAAcAAAAIAAAACgAAAAgAAAAJAAAABwAAAAQAAAAKAAAACQAAAAoAAAAHAAAABwAAABYAAAAMAAAAAAAAACUAAAAMAAAAAgAAAA4AAAAUAAAAAAAAABAAAAAUAAAA</Object>
  <Object Id="idInvalidSigLnImg">AQAAAGwAAAAAAAAAAAAAAD8BAACfAAAAAAAAAAAAAABmFgAAOwsAACBFTUYAAAEAlCIAALE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JrSPQTEAAAAFAAAADwAAAEwAAAAAAAAAAAAAAAAAAAD//////////2wAAABGAGkAcgBtAGEAIABuAG8AIAB2AOEAbABpAGQAYQBhc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EmtI9BDAAAAFsAAAABAAAATAAAAAQAAAALAAAANwAAACIAAABbAAAAUAAAAFgAkcI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sgAAAFYAAAAwAAAAOwAAAIM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swAAAFcAAAAlAAAADAAAAAQAAABUAAAAqAAAADEAAAA7AAAAsQAAAFYAAAABAAAAVVWPQSa0j0ExAAAAOwAAAA8AAABMAAAAAAAAAAAAAAAAAAAA//////////9sAAAAQwByAGkAcwB0AGkAbgBhACAAVAByAG8AYwBoAGUABZYMAAAABwAAAAUAAAAIAAAABwAAAAUAAAALAAAACgAAAAUAAAAKAAAABwAAAAwAAAAJAAAACwAAAAoAAABLAAAAQAAAADAAAAAFAAAAIAAAAAEAAAABAAAAEAAAAAAAAAAAAAAAQAEAAKAAAAAAAAAAAAAAAEABAACgAAAAJQAAAAwAAAACAAAAJwAAABgAAAAFAAAAAAAAAP///wAAAAAAJQAAAAwAAAAFAAAATAAAAGQAAAAAAAAAYQAAAD8BAACbAAAAAAAAAGEAAABAAQAAOwAAACEA8AAAAAAAAAAAAAAAgD8AAAAAAAAAAAAAgD8AAAAAAAAAAAAAAAAAAAAAAAAAAAAAAAAAAAAAAAAAACUAAAAMAAAAAAAAgCgAAAAMAAAABQAAACcAAAAYAAAABQAAAAAAAAD///8AAAAAACUAAAAMAAAABQAAAEwAAABkAAAADgAAAGEAAAAxAQAAcQAAAA4AAABhAAAAJAEAABEAAAAhAPAAAAAAAAAAAAAAAIA/AAAAAAAAAAAAAIA/AAAAAAAAAAAAAAAAAAAAAAAAAAAAAAAAAAAAAAAAAAAlAAAADAAAAAAAAIAoAAAADAAAAAUAAAAlAAAADAAAAAEAAAAYAAAADAAAAAAAAAASAAAADAAAAAEAAAAeAAAAGAAAAA4AAABhAAAAMgEAAHIAAAAlAAAADAAAAAEAAABUAAAA9AAAAA8AAABhAAAA1wAAAHEAAAABAAAAVVWPQSa0j0EPAAAAYQAAABwAAABMAAAAAAAAAAAAAAAAAAAA//////////+EAAAATQBBAFIAzQBBACAAQwBSAEkAUwBUAEkATgBBACAAVABSAE8AQwBIAEUAIABOANoA0QBFAFoAIAAMAAAACAAAAAgAAAADAAAACAAAAAQAAAAIAAAACAAAAAMAAAAHAAAABwAAAAMAAAAKAAAACAAAAAQAAAAHAAAACAAAAAoAAAAIAAAACQAAAAcAAAAEAAAACgAAAAkAAAAKAAAABwAAAAcAAAAEAAAASwAAAEAAAAAwAAAABQAAACAAAAABAAAAAQAAABAAAAAAAAAAAAAAAEABAACgAAAAAAAAAAAAAABAAQAAoAAAACUAAAAMAAAAAgAAACcAAAAYAAAABQAAAAAAAAD///8AAAAAACUAAAAMAAAABQAAAEwAAABkAAAADgAAAHYAAAAxAQAAhgAAAA4AAAB2AAAAJAEAABEAAAAhAPAAAAAAAAAAAAAAAIA/AAAAAAAAAAAAAIA/AAAAAAAAAAAAAAAAAAAAAAAAAAAAAAAAAAAAAAAAAAAlAAAADAAAAAAAAIAoAAAADAAAAAUAAAAlAAAADAAAAAEAAAAYAAAADAAAAAAAAAASAAAADAAAAAEAAAAeAAAAGAAAAA4AAAB2AAAAMgEAAIcAAAAlAAAADAAAAAEAAABUAAAArAAAAA8AAAB2AAAAegAAAIYAAAABAAAAVVWPQSa0j0EPAAAAdgAAABAAAABMAAAAAAAAAAAAAAAAAAAA//////////9sAAAAUwBJAE4ARABJAEMAQQAgAFQASQBUAEEAVQBMAEEAUgAHAAAAAwAAAAoAAAAJAAAAAwAAAAgAAAAIAAAABAAAAAcAAAADAAAABwAAAAgAAAAJAAAABgAAAAgAAAAIAAAASwAAAEAAAAAwAAAABQAAACAAAAABAAAAAQAAABAAAAAAAAAAAAAAAEABAACgAAAAAAAAAAAAAABAAQAAoAAAACUAAAAMAAAAAgAAACcAAAAYAAAABQAAAAAAAAD///8AAAAAACUAAAAMAAAABQAAAEwAAABkAAAADgAAAIsAAAAkAQAAmwAAAA4AAACLAAAAFwEAABEAAAAhAPAAAAAAAAAAAAAAAIA/AAAAAAAAAAAAAIA/AAAAAAAAAAAAAAAAAAAAAAAAAAAAAAAAAAAAAAAAAAAlAAAADAAAAAAAAIAoAAAADAAAAAUAAAAlAAAADAAAAAEAAAAYAAAADAAAAAAAAAASAAAADAAAAAEAAAAWAAAADAAAAAAAAABUAAAAPAEAAA8AAACLAAAAIwEAAJsAAAABAAAAVVWPQSa0j0EPAAAAiwAAACgAAABMAAAABAAAAA4AAACLAAAAJQEAAJwAAACcAAAARgBpAHIAbQBhAGQAbwAgAHAAbwByADoAIABNAEEAUgBJAEEAIABDAFIASQBTAFQASQBOAEEAIABUAFIATwBDAEgARQAgAE4AVQDRAEUAWgAGAAAAAwAAAAUAAAALAAAABwAAAAgAAAAIAAAABAAAAAgAAAAIAAAABQAAAAMAAAAEAAAADAAAAAgAAAAIAAAAAwAAAAgAAAAEAAAACAAAAAgAAAADAAAABwAAAAcAAAADAAAACgAAAAgAAAAEAAAABwAAAAgAAAAKAAAACAAAAAkAAAAHAAAABAAAAAoAAAAJAAAACgAAAAcAAAAHAAAAFgAAAAwAAAAAAAAAJQAAAAwAAAACAAAADgAAABQAAAAAAAAAEAAAABQAAAA=</Object>
</Signature>
</file>

<file path=_xmlsignatures/sig5.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WU3hPTl/c6OtNom5CsJ8BIy56yKf/P6FVadFXiDOfag=</DigestValue>
    </Reference>
    <Reference Type="http://www.w3.org/2000/09/xmldsig#Object" URI="#idOfficeObject">
      <DigestMethod Algorithm="http://www.w3.org/2001/04/xmlenc#sha256"/>
      <DigestValue>XpypLKK1GwLIi2f8/aMZ2GS+CoeTib/EKbF+JFpaybY=</DigestValue>
    </Reference>
    <Reference Type="http://uri.etsi.org/01903#SignedProperties" URI="#idSignedProperties">
      <Transforms>
        <Transform Algorithm="http://www.w3.org/TR/2001/REC-xml-c14n-20010315"/>
      </Transforms>
      <DigestMethod Algorithm="http://www.w3.org/2001/04/xmlenc#sha256"/>
      <DigestValue>Hdm/joNU/k4Lb3xwG8oDm2Z9sugpWEUJhD9BElW/sQ8=</DigestValue>
    </Reference>
    <Reference Type="http://www.w3.org/2000/09/xmldsig#Object" URI="#idValidSigLnImg">
      <DigestMethod Algorithm="http://www.w3.org/2001/04/xmlenc#sha256"/>
      <DigestValue>/U9OkMwL8VXfmLEUWxXIFx0wISZwgdYjs16er9kMt+8=</DigestValue>
    </Reference>
    <Reference Type="http://www.w3.org/2000/09/xmldsig#Object" URI="#idInvalidSigLnImg">
      <DigestMethod Algorithm="http://www.w3.org/2001/04/xmlenc#sha256"/>
      <DigestValue>3sWJ/JRse8oeob814NP88jiD8cppyNTF5ntkidkmz+Q=</DigestValue>
    </Reference>
  </SignedInfo>
  <SignatureValue>uT4zFvyWXlrmaxMWDivBKM3mHUt1m2h9RnO3vzelPcrUcnXz62bQAOw2v7PZZUY+l6fLNU4xaiEC
qnvhrwSuXo8WUe+VZQ9tLYue5nfkQYnUKaTMl4A+I8Hx1jfg96cC/k4fbMjWeEivYz08K6GOqT8v
2IHQE/wLx5xJbrwFNr7Igug0XI4SdF3/QT1lfnJO0kjgZSPn7pp9B3+i+ppqieHt9Ya9tw7gfzDh
2SwGfBBvBko+YnzAzfj4C+yQQhzXMggtMsSp4wSNFeFeJINTvcrysi7KvYxAbrnFRmA6scRgx2VZ
pwSEUHXk5E2GwED2KMYthkqT48RSq7B0MrdUrw==</SignatureValue>
  <KeyInfo>
    <X509Data>
      <X509Certificate>MIID8jCCAtqgAwIBAgIQHH92m/y5a6pDZzYAloXc+DANBgkqhkiG9w0BAQsFADB4MXYwEQYKCZImiZPyLGQBGRYDbmV0MBUGCgmSJomT8ixkARkWB3dpbmRvd3MwHQYDVQQDExZNUy1Pcmdhbml6YXRpb24tQWNjZXNzMCsGA1UECxMkODJkYmFjYTQtM2U4MS00NmNhLTljNzMtMDk1MGMxZWFjYTk3MB4XDTI0MDMxMTEwNTExOVoXDTM0MDMxMTEyMjExOVowLzEtMCsGA1UEAxMkZjU4YTQyYWQtNzZmZS00ZDJjLTgwM2YtNjFiZDhmMzNlMTQ3MIIBIjANBgkqhkiG9w0BAQEFAAOCAQ8AMIIBCgKCAQEA39zuLMgi374/6BPZISBmvgJbwtZoiqIEWyO5jVGGA5BcytTG8vBM2sreHqWyGb6hLkiYTvWx42LdXJBE2uQ9j23q5ZNiIDcuZBaTLeIaf7CEy4X/pkvUKnuBR+dP5ppoup//g0X9iywB0sJnEWRHHGVy/CUaMpNPGRCX41BD2NlkKlpUhtsC0rlVgeNh6kzvEWTO1OViEdOibz/KqbqVtA4CEPmtwQaK4qf5yFzu3D96UyZGjSXS/D7AUXJUTrXxUhv+YqfDYoFwKcjdbflSoxlE3z5A4aMDz2WgIecnj0RGdZDidnXt0JC62OSSKMMAvSG/fP2zp11uH28yAi8EVQIDAQABo4HAMIG9MAwGA1UdEwEB/wQCMAAwFgYDVR0lAQH/BAwwCgYIKwYBBQUHAwIwIgYLKoZIhvcUAQWCHAIEEwSBEK1CivX+dixNgD9hvY8z4UcwIgYLKoZIhvcUAQWCHAMEEwSBELF7aIilk7JEpH1CtLp2YCcwIgYLKoZIhvcUAQWCHAUEEwSBEIkqqUunE4pBrpe0q8sWARIwFAYLKoZIhvcUAQWCHAgEBQSBAlNBMBMGCyqGSIb3FAEFghwHBAQEgQEwMA0GCSqGSIb3DQEBCwUAA4IBAQAmMhKOepMN1GRPdqSr+lzAoGyql8YjT6av0hadToVbyxIzp4VHUYKSEGOCN6KfM81/5G1Tz5K8Yz2/lTfmp3TpdnykDDXucP3kvSgOcMxOe4Rtc2ohq+Di6Eh6gdJBBXYeJQmqqO7pY5wGRknNkdA8ug1VRPZ/9jFDqhrq5zfs17uX6WEJP5OQ+x1E+f5Gi3XYFkF77P2K83quGpNGJy1tku5LQXd8hIi/+POaNgvYUfYc3HIy5u1lgU70YlqbJNiGh0NUz4C3r/x/ZtnN3tqiIZiE8e7oRI4gcaWxAMk51/QcwDOTh5ocXby1sK1uCQtbuBAIjT5dW35MdKw8Lvl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Transform>
          <Transform Algorithm="http://www.w3.org/TR/2001/REC-xml-c14n-20010315"/>
        </Transforms>
        <DigestMethod Algorithm="http://www.w3.org/2001/04/xmlenc#sha256"/>
        <DigestValue>RHv6wvths29Dpm97gH9cbkxvm1Y1+u5BI6UHi+LfgBw=</DigestValue>
      </Reference>
      <Reference URI="/xl/calcChain.xml?ContentType=application/vnd.openxmlformats-officedocument.spreadsheetml.calcChain+xml">
        <DigestMethod Algorithm="http://www.w3.org/2001/04/xmlenc#sha256"/>
        <DigestValue>9ls66M8ygkTINl0o2E53m/fNIQhS4Sn/KIr9pr2ni9w=</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256"/>
        <DigestValue>fELFnqMc531iehO8E10qUnjU3FFGSSVfKvsVGL702GU=</DigestValue>
      </Reference>
      <Reference URI="/xl/drawings/drawing1.xml?ContentType=application/vnd.openxmlformats-officedocument.drawing+xml">
        <DigestMethod Algorithm="http://www.w3.org/2001/04/xmlenc#sha256"/>
        <DigestValue>CqpKypf0oAFfL4LhCgHXqA6O8z4m+0/EPeHcoARaEZc=</DigestValue>
      </Reference>
      <Reference URI="/xl/drawings/vmlDrawing1.vml?ContentType=application/vnd.openxmlformats-officedocument.vmlDrawing">
        <DigestMethod Algorithm="http://www.w3.org/2001/04/xmlenc#sha256"/>
        <DigestValue>Ki5kRwyHKcxUL3Pq0igFax3Cut+F1ulQnfL+ewQ7lAA=</DigestValue>
      </Reference>
      <Reference URI="/xl/media/image1.png?ContentType=image/png">
        <DigestMethod Algorithm="http://www.w3.org/2001/04/xmlenc#sha256"/>
        <DigestValue>ZFOveYhwl4gae5pZO6jij11ys+YBw5dtBydY4oZ4yxw=</DigestValue>
      </Reference>
      <Reference URI="/xl/media/image2.emf?ContentType=image/x-emf">
        <DigestMethod Algorithm="http://www.w3.org/2001/04/xmlenc#sha256"/>
        <DigestValue>YweC3c4WJh4tCTf1cwhEErKfDwvjSxdyp4swi7nXzos=</DigestValue>
      </Reference>
      <Reference URI="/xl/media/image3.emf?ContentType=image/x-emf">
        <DigestMethod Algorithm="http://www.w3.org/2001/04/xmlenc#sha256"/>
        <DigestValue>jB5xVfdwVcGjHKDoIgKww5QMvTEHgtgUxP4K38dRWNs=</DigestValue>
      </Reference>
      <Reference URI="/xl/media/image4.emf?ContentType=image/x-emf">
        <DigestMethod Algorithm="http://www.w3.org/2001/04/xmlenc#sha256"/>
        <DigestValue>RaVxBFY8R6pMNDbHbYiD/zaeN8tBu0+2MK9S0wGDjn0=</DigestValue>
      </Reference>
      <Reference URI="/xl/media/image5.emf?ContentType=image/x-emf">
        <DigestMethod Algorithm="http://www.w3.org/2001/04/xmlenc#sha256"/>
        <DigestValue>TBJqdBFLg/nSjHuuHfORCCktmY/Zu8xttgFhZGwBhV0=</DigestValue>
      </Reference>
      <Reference URI="/xl/printerSettings/printerSettings1.bin?ContentType=application/vnd.openxmlformats-officedocument.spreadsheetml.printerSettings">
        <DigestMethod Algorithm="http://www.w3.org/2001/04/xmlenc#sha256"/>
        <DigestValue>TaA6KX/SRWPpmiasS8KGCRFI/mFTpQlGqiM07LbibG8=</DigestValue>
      </Reference>
      <Reference URI="/xl/printerSettings/printerSettings10.bin?ContentType=application/vnd.openxmlformats-officedocument.spreadsheetml.printerSettings">
        <DigestMethod Algorithm="http://www.w3.org/2001/04/xmlenc#sha256"/>
        <DigestValue>GyyR84UYFfbFvVrs+ip9vPggIMAXC0nxkmeUVNsGxCc=</DigestValue>
      </Reference>
      <Reference URI="/xl/printerSettings/printerSettings11.bin?ContentType=application/vnd.openxmlformats-officedocument.spreadsheetml.printerSettings">
        <DigestMethod Algorithm="http://www.w3.org/2001/04/xmlenc#sha256"/>
        <DigestValue>TaA6KX/SRWPpmiasS8KGCRFI/mFTpQlGqiM07LbibG8=</DigestValue>
      </Reference>
      <Reference URI="/xl/printerSettings/printerSettings12.bin?ContentType=application/vnd.openxmlformats-officedocument.spreadsheetml.printerSettings">
        <DigestMethod Algorithm="http://www.w3.org/2001/04/xmlenc#sha256"/>
        <DigestValue>TaA6KX/SRWPpmiasS8KGCRFI/mFTpQlGqiM07LbibG8=</DigestValue>
      </Reference>
      <Reference URI="/xl/printerSettings/printerSettings13.bin?ContentType=application/vnd.openxmlformats-officedocument.spreadsheetml.printerSettings">
        <DigestMethod Algorithm="http://www.w3.org/2001/04/xmlenc#sha256"/>
        <DigestValue>GyyR84UYFfbFvVrs+ip9vPggIMAXC0nxkmeUVNsGxCc=</DigestValue>
      </Reference>
      <Reference URI="/xl/printerSettings/printerSettings14.bin?ContentType=application/vnd.openxmlformats-officedocument.spreadsheetml.printerSettings">
        <DigestMethod Algorithm="http://www.w3.org/2001/04/xmlenc#sha256"/>
        <DigestValue>GyyR84UYFfbFvVrs+ip9vPggIMAXC0nxkmeUVNsGxCc=</DigestValue>
      </Reference>
      <Reference URI="/xl/printerSettings/printerSettings2.bin?ContentType=application/vnd.openxmlformats-officedocument.spreadsheetml.printerSettings">
        <DigestMethod Algorithm="http://www.w3.org/2001/04/xmlenc#sha256"/>
        <DigestValue>5bE48OyZTxYLoFNfYQ0Ndw/y5A0Ca5J9JPjm/uNyQFo=</DigestValue>
      </Reference>
      <Reference URI="/xl/printerSettings/printerSettings3.bin?ContentType=application/vnd.openxmlformats-officedocument.spreadsheetml.printerSettings">
        <DigestMethod Algorithm="http://www.w3.org/2001/04/xmlenc#sha256"/>
        <DigestValue>TaA6KX/SRWPpmiasS8KGCRFI/mFTpQlGqiM07LbibG8=</DigestValue>
      </Reference>
      <Reference URI="/xl/printerSettings/printerSettings4.bin?ContentType=application/vnd.openxmlformats-officedocument.spreadsheetml.printerSettings">
        <DigestMethod Algorithm="http://www.w3.org/2001/04/xmlenc#sha256"/>
        <DigestValue>TaA6KX/SRWPpmiasS8KGCRFI/mFTpQlGqiM07LbibG8=</DigestValue>
      </Reference>
      <Reference URI="/xl/printerSettings/printerSettings5.bin?ContentType=application/vnd.openxmlformats-officedocument.spreadsheetml.printerSettings">
        <DigestMethod Algorithm="http://www.w3.org/2001/04/xmlenc#sha256"/>
        <DigestValue>s6l80irlBTW+uFk7nR5c7WcaDa2jSh3MPBgl0IjaDO0=</DigestValue>
      </Reference>
      <Reference URI="/xl/printerSettings/printerSettings6.bin?ContentType=application/vnd.openxmlformats-officedocument.spreadsheetml.printerSettings">
        <DigestMethod Algorithm="http://www.w3.org/2001/04/xmlenc#sha256"/>
        <DigestValue>GyyR84UYFfbFvVrs+ip9vPggIMAXC0nxkmeUVNsGxCc=</DigestValue>
      </Reference>
      <Reference URI="/xl/printerSettings/printerSettings7.bin?ContentType=application/vnd.openxmlformats-officedocument.spreadsheetml.printerSettings">
        <DigestMethod Algorithm="http://www.w3.org/2001/04/xmlenc#sha256"/>
        <DigestValue>TaA6KX/SRWPpmiasS8KGCRFI/mFTpQlGqiM07LbibG8=</DigestValue>
      </Reference>
      <Reference URI="/xl/printerSettings/printerSettings8.bin?ContentType=application/vnd.openxmlformats-officedocument.spreadsheetml.printerSettings">
        <DigestMethod Algorithm="http://www.w3.org/2001/04/xmlenc#sha256"/>
        <DigestValue>GyyR84UYFfbFvVrs+ip9vPggIMAXC0nxkmeUVNsGxCc=</DigestValue>
      </Reference>
      <Reference URI="/xl/printerSettings/printerSettings9.bin?ContentType=application/vnd.openxmlformats-officedocument.spreadsheetml.printerSettings">
        <DigestMethod Algorithm="http://www.w3.org/2001/04/xmlenc#sha256"/>
        <DigestValue>GyyR84UYFfbFvVrs+ip9vPggIMAXC0nxkmeUVNsGxCc=</DigestValue>
      </Reference>
      <Reference URI="/xl/sharedStrings.xml?ContentType=application/vnd.openxmlformats-officedocument.spreadsheetml.sharedStrings+xml">
        <DigestMethod Algorithm="http://www.w3.org/2001/04/xmlenc#sha256"/>
        <DigestValue>1A8vGEatLcVSsA1zJjomQ+8KbhWyirUEKxJqBc3g8UQ=</DigestValue>
      </Reference>
      <Reference URI="/xl/styles.xml?ContentType=application/vnd.openxmlformats-officedocument.spreadsheetml.styles+xml">
        <DigestMethod Algorithm="http://www.w3.org/2001/04/xmlenc#sha256"/>
        <DigestValue>bNuxai5GwHSud7H7wwsuHHtx4Yvld5NR3uQOH8dMaOw=</DigestValue>
      </Reference>
      <Reference URI="/xl/theme/theme1.xml?ContentType=application/vnd.openxmlformats-officedocument.theme+xml">
        <DigestMethod Algorithm="http://www.w3.org/2001/04/xmlenc#sha256"/>
        <DigestValue>cI0/HXUJqryaYoRwZC3vNBHtNesfR3Vou+AOm9g0lJo=</DigestValue>
      </Reference>
      <Reference URI="/xl/workbook.xml?ContentType=application/vnd.openxmlformats-officedocument.spreadsheetml.sheet.main+xml">
        <DigestMethod Algorithm="http://www.w3.org/2001/04/xmlenc#sha256"/>
        <DigestValue>Fz7da3SqA1+uLG37Wpp4Ak9YpwavcRgBZQB44FRX5Ys=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AkNhP713P2yRa4Dh2ARGFlwE9QoRTO7fyLFTfcPffHI=</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TWJiJsJGh0BdAm0oPe27QOTNDIPyDccHYmu7Z1P+efA=</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/24puvaW5bXuS+cktdpJpE35olfWZ1+6Lpxzh0chEvI=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ecpNFGEHU6YWApBVPtyb84+m25Jb05DuUyRNJ1vhFLg=</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hFC7xkl7ZUFCfUpeVXItJBDzz83izNuL1usbNI9OjfA=</DigestValue>
      </Reference>
      <Reference URI="/xl/worksheets/sheet10.xml?ContentType=application/vnd.openxmlformats-officedocument.spreadsheetml.worksheet+xml">
        <DigestMethod Algorithm="http://www.w3.org/2001/04/xmlenc#sha256"/>
        <DigestValue>6qKqbCqQTg/a30V7ia7Wrc5LhXbkjo5kZfuc2BdJ9/s=</DigestValue>
      </Reference>
      <Reference URI="/xl/worksheets/sheet11.xml?ContentType=application/vnd.openxmlformats-officedocument.spreadsheetml.worksheet+xml">
        <DigestMethod Algorithm="http://www.w3.org/2001/04/xmlenc#sha256"/>
        <DigestValue>DTGUHafnEjkOO21Hnsq18LuttIuIAgxZGTSMY1/aqvE=</DigestValue>
      </Reference>
      <Reference URI="/xl/worksheets/sheet12.xml?ContentType=application/vnd.openxmlformats-officedocument.spreadsheetml.worksheet+xml">
        <DigestMethod Algorithm="http://www.w3.org/2001/04/xmlenc#sha256"/>
        <DigestValue>YuRE8ls0vQDsjFJ11IwJv4C7PBrqNyEv+vRA64k4caM=</DigestValue>
      </Reference>
      <Reference URI="/xl/worksheets/sheet13.xml?ContentType=application/vnd.openxmlformats-officedocument.spreadsheetml.worksheet+xml">
        <DigestMethod Algorithm="http://www.w3.org/2001/04/xmlenc#sha256"/>
        <DigestValue>s4mgYlOb6ZdF+06TzqVIuzeoHkZiKY+z2QsAeH6C+c8=</DigestValue>
      </Reference>
      <Reference URI="/xl/worksheets/sheet14.xml?ContentType=application/vnd.openxmlformats-officedocument.spreadsheetml.worksheet+xml">
        <DigestMethod Algorithm="http://www.w3.org/2001/04/xmlenc#sha256"/>
        <DigestValue>zR4kKUOFpOKW5jnKxDUoZytu4UIwNl3ltU668Z4f3HA=</DigestValue>
      </Reference>
      <Reference URI="/xl/worksheets/sheet2.xml?ContentType=application/vnd.openxmlformats-officedocument.spreadsheetml.worksheet+xml">
        <DigestMethod Algorithm="http://www.w3.org/2001/04/xmlenc#sha256"/>
        <DigestValue>LtHcoq7A/amlze0TOxwUrhPljgIiguVgQjvk1ZlhhEI=</DigestValue>
      </Reference>
      <Reference URI="/xl/worksheets/sheet3.xml?ContentType=application/vnd.openxmlformats-officedocument.spreadsheetml.worksheet+xml">
        <DigestMethod Algorithm="http://www.w3.org/2001/04/xmlenc#sha256"/>
        <DigestValue>h6LQYm0DDN3v/YJgBNQDjTfms1IwHvYo2AX3RI3rah4=</DigestValue>
      </Reference>
      <Reference URI="/xl/worksheets/sheet4.xml?ContentType=application/vnd.openxmlformats-officedocument.spreadsheetml.worksheet+xml">
        <DigestMethod Algorithm="http://www.w3.org/2001/04/xmlenc#sha256"/>
        <DigestValue>/uZXLI1d28sF7kTOuBiYgHBmocwNmmXt6agGGDhNFsI=</DigestValue>
      </Reference>
      <Reference URI="/xl/worksheets/sheet5.xml?ContentType=application/vnd.openxmlformats-officedocument.spreadsheetml.worksheet+xml">
        <DigestMethod Algorithm="http://www.w3.org/2001/04/xmlenc#sha256"/>
        <DigestValue>e+wA9Fz3c4ZwNqpD9nh0iYuUiXnOB76ap0eY45oPzcQ=</DigestValue>
      </Reference>
      <Reference URI="/xl/worksheets/sheet6.xml?ContentType=application/vnd.openxmlformats-officedocument.spreadsheetml.worksheet+xml">
        <DigestMethod Algorithm="http://www.w3.org/2001/04/xmlenc#sha256"/>
        <DigestValue>1pJywCdzx37lp+//IYP4YIXSaZSDhyt/SD5M/hKglF8=</DigestValue>
      </Reference>
      <Reference URI="/xl/worksheets/sheet7.xml?ContentType=application/vnd.openxmlformats-officedocument.spreadsheetml.worksheet+xml">
        <DigestMethod Algorithm="http://www.w3.org/2001/04/xmlenc#sha256"/>
        <DigestValue>sIbWv0uIIwIbLv6TUSt095vB9Kip3qDNOL7UsyV7+30=</DigestValue>
      </Reference>
      <Reference URI="/xl/worksheets/sheet8.xml?ContentType=application/vnd.openxmlformats-officedocument.spreadsheetml.worksheet+xml">
        <DigestMethod Algorithm="http://www.w3.org/2001/04/xmlenc#sha256"/>
        <DigestValue>gLMmHC9UCa6iFeTYIezDCUtV309uGoIg5YvQmpi/DUA=</DigestValue>
      </Reference>
      <Reference URI="/xl/worksheets/sheet9.xml?ContentType=application/vnd.openxmlformats-officedocument.spreadsheetml.worksheet+xml">
        <DigestMethod Algorithm="http://www.w3.org/2001/04/xmlenc#sha256"/>
        <DigestValue>pJNUUJuBAXz6IO/HVxpDoHaURt4p4X2rc6O8rGsusy0=</DigestValue>
      </Reference>
    </Manifest>
    <SignatureProperties>
      <SignatureProperty Id="idSignatureTime" Target="#idPackageSignature">
        <mdssi:SignatureTime xmlns:mdssi="http://schemas.openxmlformats.org/package/2006/digital-signature">
          <mdssi:Format>YYYY-MM-DDThh:mm:ssTZD</mdssi:Format>
          <mdssi:Value>2024-04-01T16:11:30Z</mdssi:Value>
        </mdssi:SignatureTime>
      </SignatureProperty>
    </SignatureProperties>
  </Object>
  <Object Id="idOfficeObject">
    <SignatureProperties>
      <SignatureProperty Id="idOfficeV1Details" Target="#idPackageSignature">
        <SignatureInfoV1 xmlns="http://schemas.microsoft.com/office/2006/digsig">
          <SetupID>{D2062D87-B2EC-422E-B529-CA7769FEDC2B}</SetupID>
          <SignatureText>GERARDO R. RUIZ G.</SignatureText>
          <SignatureImage/>
          <SignatureComments>A SOLO EFECTO DE SU IDENTIFICACIÓN</SignatureComments>
          <WindowsVersion>10.0</WindowsVersion>
          <OfficeVersion>16.0.17328/26</OfficeVersion>
          <ApplicationVersion>16.0.17328</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2024-04-01T16:11:30Z</xd:SigningTime>
          <xd:SigningCertificate>
            <xd:Cert>
              <xd:CertDigest>
                <DigestMethod Algorithm="http://www.w3.org/2001/04/xmlenc#sha256"/>
                <DigestValue>/G+4m41b8+NiLkDqrje29BKAo7TbAN6sbEFA/GzUHF8=</DigestValue>
              </xd:CertDigest>
              <xd:IssuerSerial>
                <X509IssuerName>DC=net + DC=windows + CN=MS-Organization-Access + OU=82dbaca4-3e81-46ca-9c73-0950c1eaca97</X509IssuerName>
                <X509SerialNumber>37880211265924370343837056894547385592</X509SerialNumber>
              </xd:IssuerSerial>
            </xd:Cert>
          </xd:SigningCertificate>
          <xd:SignaturePolicyIdentifier>
            <xd:SignaturePolicyImplied/>
          </xd:SignaturePolicyIdentifier>
        </xd:SignedSignatureProperties>
      </xd:SignedProperties>
    </xd:QualifyingProperties>
  </Object>
  <Object Id="idValidSigLnImg">AQAAAGwAAAAAAAAAAAAAAFgBAACfAAAAAAAAAAAAAAAmGAAAOwsAACBFTUYAAAEABBwAAKoAAAAGAAAAAAAAAAAAAAAAAAAAgAcAADgEAABYAQAAwgAAAAAAAAAAAAAAAAAAAMA/BQDQ9QIACgAAABAAAAAAAAAAAAAAAEsAAAAQAAAAAAAAAAUAAAAeAAAAGAAAAAAAAAAAAAAAWQEAAKAAAAAnAAAAGAAAAAEAAAAAAAAAAAAAAAAAAAAlAAAADAAAAAEAAABMAAAAZAAAAAAAAAAAAAAAWAEAAJ8AAAAAAAAAAAAAAFk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BYAQAAnwAAAAAAAAAAAAAAWQEAAKAAAAAhAPAAAAAAAAAAAAAAAIA/AAAAAAAAAAAAAIA/AAAAAAAAAAAAAAAAAAAAAAAAAAAAAAAAAAAAAAAAAAAlAAAADAAAAAAAAIAoAAAADAAAAAEAAAAnAAAAGAAAAAEAAAAAAAAA8PDwAAAAAAAlAAAADAAAAAEAAABMAAAAZAAAAAAAAAAAAAAAWAEAAJ8AAAAAAAAAAAAAAFkBAACgAAAAIQDwAAAAAAAAAAAAAACAPwAAAAAAAAAAAACAPwAAAAAAAAAAAAAAAAAAAAAAAAAAAAAAAAAAAAAAAAAAJQAAAAwAAAAAAACAKAAAAAwAAAABAAAAJwAAABgAAAABAAAAAAAAAPDw8AAAAAAAJQAAAAwAAAABAAAATAAAAGQAAAAAAAAAAAAAAFgBAACfAAAAAAAAAAAAAABZAQAAoAAAACEA8AAAAAAAAAAAAAAAgD8AAAAAAAAAAAAAgD8AAAAAAAAAAAAAAAAAAAAAAAAAAAAAAAAAAAAAAAAAACUAAAAMAAAAAAAAgCgAAAAMAAAAAQAAACcAAAAYAAAAAQAAAAAAAADw8PAAAAAAACUAAAAMAAAAAQAAAEwAAABkAAAAAAAAAAAAAABYAQAAnwAAAAAAAAAAAAAAWQEAAKAAAAAhAPAAAAAAAAAAAAAAAIA/AAAAAAAAAAAAAIA/AAAAAAAAAAAAAAAAAAAAAAAAAAAAAAAAAAAAAAAAAAAlAAAADAAAAAAAAIAoAAAADAAAAAEAAAAnAAAAGAAAAAEAAAAAAAAA////AAAAAAAlAAAADAAAAAEAAABMAAAAZAAAAAAAAAAAAAAAWAEAAJ8AAAAAAAAAAAAAAFkBAACgAAAAIQDwAAAAAAAAAAAAAACAPwAAAAAAAAAAAACAPwAAAAAAAAAAAAAAAAAAAAAAAAAAAAAAAAAAAAAAAAAAJQAAAAwAAAAAAACAKAAAAAwAAAABAAAAJwAAABgAAAABAAAAAAAAAP///wAAAAAAJQAAAAwAAAABAAAATAAAAGQAAAAAAAAAAAAAAFgBAACfAAAAAAAAAAAAAABZ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wAAAAFAAAAMQEAABUAAAD8AAAABQAAADY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wAAAAFAAAAMgEAABYAAAAlAAAADAAAAAEAAABUAAAAfAAAAP0AAAAFAAAAMAEAABUAAAABAAAAVVWPQSa0j0H9AAAABQAAAAgAAABMAAAAAAAAAAAAAAAAAAAA//////////9cAAAAMQAvADQALwAyADAAMgA0AAcAAAAFAAAABwAAAAUAAAAHAAAABwAAAAcAAAAHAAAASwAAAEAAAAAwAAAABQAAACAAAAABAAAAAQAAABAAAAAAAAAAAAAAAFkBAACgAAAAAAAAAAAAAABZAQAAoAAAAFIAAABwAQAAAgAAABQAAAAJ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AAAAAAAAAAAJQAAAAwAAAADAAAATAAAAGQAAAAAAAAAAAAAAP//////////AAAAABwAAAAAAAAAPwAAACEA8AAAAAAAAAAAAAAAgD8AAAAAAAAAAAAAgD8AAAAAAAAAAAAAAAAAAAAAAAAAAAAAAAAAAAAAAAAAACUAAAAMAAAAAAAAgCgAAAAMAAAAAwAAACcAAAAYAAAAAwAAAAAAAAAAAAAAAAAAACUAAAAMAAAAAwAAAEwAAABkAAAAAAAAAAAAAAD//////////wAAAAAcAAAAQAEAAAAAAAAhAPAAAAAAAAAAAAAAAIA/AAAAAAAAAAAAAIA/AAAAAAAAAAAAAAAAAAAAAAAAAAAAAAAAAAAAAAAAAAAlAAAADAAAAAAAAIAoAAAADAAAAAMAAAAnAAAAGAAAAAMAAAAAAAAAAAAAAAAAAAAlAAAADAAAAAMAAABMAAAAZAAAAAAAAAAAAAAA//////////9AAQAAHAAAAAAAAAA/AAAAIQDwAAAAAAAAAAAAAACAPwAAAAAAAAAAAACAPwAAAAAAAAAAAAAAAAAAAAAAAAAAAAAAAAAAAAAAAAAAJQAAAAwAAAAAAACAKAAAAAwAAAADAAAAJwAAABgAAAADAAAAAAAAAAAAAAAAAAAAJQAAAAwAAAADAAAATAAAAGQAAAAAAAAAWwAAAD8BAABcAAAAAAAAAFsAAABAAQAAAgAAACEA8AAAAAAAAAAAAAAAgD8AAAAAAAAAAAAAgD8AAAAAAAAAAAAAAAAAAAAAAAAAAAAAAAAAAAAAAAAAACUAAAAMAAAAAAAAgCgAAAAMAAAAAwAAACcAAAAYAAAAAwAAAAAAAAD///8AAAAAACUAAAAMAAAAAwAAAEwAAABkAAAAAAAAABwAAAA/AQAAWgAAAAAAAAAcAAAAQAEAAD8AAAAhAPAAAAAAAAAAAAAAAIA/AAAAAAAAAAAAAIA/AAAAAAAAAAAAAAAAAAAAAAAAAAAAAAAAAAAAAAAAAAAlAAAADAAAAAAAAIAoAAAADAAAAAMAAAAnAAAAGAAAAAMAAAAAAAAA////AAAAAAAlAAAADAAAAAMAAABMAAAAZAAAAAsAAAA3AAAAIQAAAFoAAAALAAAANwAAABcAAAAkAAAAIQDwAAAAAAAAAAAAAACAPwAAAAAAAAAAAACAPwAAAAAAAAAAAAAAAAAAAAAAAAAAAAAAAAAAAAAAAAAAJQAAAAwAAAAAAACAKAAAAAwAAAADAAAAUgAAAHABAAADAAAA4P///wAAAAAAAAAAAAAAAJABAAAAAAABAAAAAGEAcgBpAGEAb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ASAAAADAAAAAEAAAAWAAAADAAAAAgAAABUAAAAVAAAAAwAAAA3AAAAIAAAAFoAAAABAAAAVVWPQSa0j0EMAAAAWwAAAAEAAABMAAAABAAAAAsAAAA3AAAAIgAAAFsAAABQAAAAWADdSxUAAAAWAAAADAAAAAAAAAAlAAAADAAAAAIAAAAnAAAAGAAAAAQAAAAAAAAA////AAAAAAAlAAAADAAAAAQAAABMAAAAZAAAADAAAAAgAAAANAEAAFoAAAAwAAAAIAAAAAUBAAA7AAAAIQDwAAAAAAAAAAAAAACAPwAAAAAAAAAAAACAPwAAAAAAAAAAAAAAAAAAAAAAAAAAAAAAAAAAAAAAAAAAJQAAAAwAAAAAAACAKAAAAAwAAAAEAAAAJwAAABgAAAAEAAAAAAAAAP///wAAAAAAJQAAAAwAAAAEAAAATAAAAGQAAAAwAAAAIAAAADQBAABWAAAAMAAAACAAAAAFAQAANwAAACEA8AAAAAAAAAAAAAAAgD8AAAAAAAAAAAAAgD8AAAAAAAAAAAAAAAAAAAAAAAAAAAAAAAAAAAAAAAAAACUAAAAMAAAAAAAAgCgAAAAMAAAABAAAACcAAAAYAAAABAAAAAAAAAD///8AAAAAACUAAAAMAAAABAAAAEwAAABkAAAAMAAAADsAAADmAAAAVgAAADAAAAA7AAAAtwAAABwAAAAhAPAAAAAAAAAAAAAAAIA/AAAAAAAAAAAAAIA/AAAAAAAAAAAAAAAAAAAAAAAAAAAAAAAAAAAAAAAAAAAlAAAADAAAAAAAAIAoAAAADAAAAAQAAABSAAAAcAEAAAQAAADs////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BAAAABgAAAAMAAAAAAAAABIAAAAMAAAAAQAAAB4AAAAYAAAAMAAAADsAAADnAAAAVwAAACUAAAAMAAAABAAAAFQAAAC4AAAAMQAAADsAAADlAAAAVgAAAAEAAABVVY9BJrSPQTEAAAA7AAAAEgAAAEwAAAAAAAAAAAAAAAAAAAD//////////3AAAABHAEUAUgBBAFIARABPACAAUgAuACAAUgBVAEkAWgAgAEcALgAOAAAACgAAAAwAAAANAAAADAAAAA4AAAAPAAAABQAAAAwAAAAEAAAABQAAAAwAAAAOAAAABQAAAAsAAAAFAAAADgAAAAQAAABLAAAAQAAAADAAAAAFAAAAIAAAAAEAAAABAAAAEAAAAAAAAAAAAAAAWQEAAKAAAAAAAAAAAAAAAFkBAACgAAAAJQAAAAwAAAACAAAAJwAAABgAAAAFAAAAAAAAAP///wAAAAAAJQAAAAwAAAAFAAAATAAAAGQAAAAAAAAAYQAAAFgBAACbAAAAAAAAAGEAAABZAQAAOwAAACEA8AAAAAAAAAAAAAAAgD8AAAAAAAAAAAAAgD8AAAAAAAAAAAAAAAAAAAAAAAAAAAAAAAAAAAAAAAAAACUAAAAMAAAAAAAAgCgAAAAMAAAABQAAACcAAAAYAAAABQAAAAAAAAD///8AAAAAACUAAAAMAAAABQAAAEwAAABkAAAADgAAAGEAAAA/AQAAcQAAAA4AAABhAAAAMgEAABEAAAAhAPAAAAAAAAAAAAAAAIA/AAAAAAAAAAAAAIA/AAAAAAAAAAAAAAAAAAAAAAAAAAAAAAAAAAAAAAAAAAAlAAAADAAAAAAAAIAoAAAADAAAAAUAAAAlAAAADAAAAAEAAAAYAAAADAAAAAAAAAASAAAADAAAAAEAAAAeAAAAGAAAAA4AAABhAAAAQAEAAHIAAAAlAAAADAAAAAEAAABUAAAAqAAAAA8AAABhAAAAdwAAAHEAAAABAAAAVVWPQSa0j0EPAAAAYQAAAA8AAABMAAAAAAAAAAAAAAAAAAAA//////////9sAAAARwBFAFIAQQBSAEQATwAgAFIALgAgAFIAVQBJAFoAAAAJAAAABwAAAAgAAAAIAAAACAAAAAkAAAAKAAAABAAAAAgAAAADAAAABAAAAAgAAAAJAAAAAwAAAAcAAABLAAAAQAAAADAAAAAFAAAAIAAAAAEAAAABAAAAEAAAAAAAAAAAAAAAWQEAAKAAAAAAAAAAAAAAAFkBAACgAAAAJQAAAAwAAAACAAAAJwAAABgAAAAFAAAAAAAAAP///wAAAAAAJQAAAAwAAAAFAAAATAAAAGQAAAAOAAAAdgAAAD8BAACGAAAADgAAAHYAAAAyAQAAEQAAACEA8AAAAAAAAAAAAAAAgD8AAAAAAAAAAAAAgD8AAAAAAAAAAAAAAAAAAAAAAAAAAAAAAAAAAAAAAAAAACUAAAAMAAAAAAAAgCgAAAAMAAAABQAAACUAAAAMAAAAAQAAABgAAAAMAAAAAAAAABIAAAAMAAAAAQAAAB4AAAAYAAAADgAAAHYAAABAAQAAhwAAACUAAAAMAAAAAQAAAFQAAACoAAAADwAAAHYAAACBAAAAhgAAAAEAAABVVY9BJrSPQQ8AAAB2AAAADwAAAEwAAAAAAAAAAAAAAAAAAAD//////////2wAAABBAFUARABJAFQATwBSACAARQBYAFQARQBSAE4ATwDnNwgAAAAJAAAACQAAAAMAAAAHAAAACgAAAAgAAAAEAAAABwAAAAgAAAAHAAAABwAAAAgAAAAKAAAACgAAAEsAAABAAAAAMAAAAAUAAAAgAAAAAQAAAAEAAAAQAAAAAAAAAAAAAABZAQAAoAAAAAAAAAAAAAAAWQEAAKAAAAAlAAAADAAAAAIAAAAnAAAAGAAAAAUAAAAAAAAA////AAAAAAAlAAAADAAAAAUAAABMAAAAZAAAAA4AAACLAAAASgEAAJsAAAAOAAAAiwAAAD0BAAARAAAAIQDwAAAAAAAAAAAAAACAPwAAAAAAAAAAAACAPwAAAAAAAAAAAAAAAAAAAAAAAAAAAAAAAAAAAAAAAAAAJQAAAAwAAAAAAACAKAAAAAwAAAAFAAAAJQAAAAwAAAABAAAAGAAAAAwAAAAAAAAAEgAAAAwAAAABAAAAFgAAAAwAAAAAAAAAVAAAAHQBAAAPAAAAiwAAAEkBAACbAAAAAQAAAFVVj0EmtI9BDwAAAIsAAAAxAAAATAAAAAQAAAAOAAAAiwAAAEsBAACcAAAAsAAAAEYAaQByAG0AYQBkAG8AIABwAG8AcgA6ACAAZgA1ADgAYQA0ADIAYQBkAC0ANwA2AGYAZQAtADQAZAAyAGMALQA4ADAAMwBmAC0ANgAxAGIAZAA4AGYAMwAzAGUAMQA0ADcAp0wGAAAAAwAAAAUAAAALAAAABwAAAAgAAAAIAAAABAAAAAgAAAAIAAAABQAAAAMAAAAEAAAABAAAAAcAAAAHAAAABwAAAAcAAAAHAAAABwAAAAgAAAAFAAAABwAAAAcAAAAEAAAABwAAAAUAAAAHAAAACAAAAAcAAAAGAAAABQAAAAcAAAAHAAAABwAAAAQAAAAFAAAABwAAAAcAAAAIAAAACAAAAAcAAAAEAAAABwAAAAcAAAAHAAAABwAAAAcAAAAHAAAAFgAAAAwAAAAAAAAAJQAAAAwAAAACAAAADgAAABQAAAAAAAAAEAAAABQAAAA=</Object>
  <Object Id="idInvalidSigLnImg">AQAAAGwAAAAAAAAAAAAAAFgBAACfAAAAAAAAAAAAAAAmGAAAOwsAACBFTUYAAAEAjCIAALEAAAAGAAAAAAAAAAAAAAAAAAAAgAcAADgEAABYAQAAwgAAAAAAAAAAAAAAAAAAAMA/BQDQ9QIACgAAABAAAAAAAAAAAAAAAEsAAAAQAAAAAAAAAAUAAAAeAAAAGAAAAAAAAAAAAAAAWQEAAKAAAAAnAAAAGAAAAAEAAAAAAAAAAAAAAAAAAAAlAAAADAAAAAEAAABMAAAAZAAAAAAAAAAAAAAAWAEAAJ8AAAAAAAAAAAAAAFk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BYAQAAnwAAAAAAAAAAAAAAWQEAAKAAAAAhAPAAAAAAAAAAAAAAAIA/AAAAAAAAAAAAAIA/AAAAAAAAAAAAAAAAAAAAAAAAAAAAAAAAAAAAAAAAAAAlAAAADAAAAAAAAIAoAAAADAAAAAEAAAAnAAAAGAAAAAEAAAAAAAAA8PDwAAAAAAAlAAAADAAAAAEAAABMAAAAZAAAAAAAAAAAAAAAWAEAAJ8AAAAAAAAAAAAAAFkBAACgAAAAIQDwAAAAAAAAAAAAAACAPwAAAAAAAAAAAACAPwAAAAAAAAAAAAAAAAAAAAAAAAAAAAAAAAAAAAAAAAAAJQAAAAwAAAAAAACAKAAAAAwAAAABAAAAJwAAABgAAAABAAAAAAAAAPDw8AAAAAAAJQAAAAwAAAABAAAATAAAAGQAAAAAAAAAAAAAAFgBAACfAAAAAAAAAAAAAABZAQAAoAAAACEA8AAAAAAAAAAAAAAAgD8AAAAAAAAAAAAAgD8AAAAAAAAAAAAAAAAAAAAAAAAAAAAAAAAAAAAAAAAAACUAAAAMAAAAAAAAgCgAAAAMAAAAAQAAACcAAAAYAAAAAQAAAAAAAADw8PAAAAAAACUAAAAMAAAAAQAAAEwAAABkAAAAAAAAAAAAAABYAQAAnwAAAAAAAAAAAAAAWQEAAKAAAAAhAPAAAAAAAAAAAAAAAIA/AAAAAAAAAAAAAIA/AAAAAAAAAAAAAAAAAAAAAAAAAAAAAAAAAAAAAAAAAAAlAAAADAAAAAAAAIAoAAAADAAAAAEAAAAnAAAAGAAAAAEAAAAAAAAA////AAAAAAAlAAAADAAAAAEAAABMAAAAZAAAAAAAAAAAAAAAWAEAAJ8AAAAAAAAAAAAAAFkBAACgAAAAIQDwAAAAAAAAAAAAAACAPwAAAAAAAAAAAACAPwAAAAAAAAAAAAAAAAAAAAAAAAAAAAAAAAAAAAAAAAAAJQAAAAwAAAAAAACAKAAAAAwAAAABAAAAJwAAABgAAAABAAAAAAAAAP///wAAAAAAJQAAAAwAAAABAAAATAAAAGQAAAAAAAAAAAAAAFgBAACfAAAAAAAAAAAAAABZ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JrSPQTEAAAAFAAAADwAAAEwAAAAAAAAAAAAAAAAAAAD//////////2wAAABGAGkAcgBtAGEAIABuAG8AIAB2AOEAbABpAGQAYQCxNgYAAAADAAAABQAAAAsAAAAHAAAABAAAAAcAAAAIAAAABAAAAAYAAAAHAAAAAwAAAAMAAAAIAAAABwAAAEsAAABAAAAAMAAAAAUAAAAgAAAAAQAAAAEAAAAQAAAAAAAAAAAAAABZAQAAoAAAAAAAAAAAAAAAWQ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EmtI9BDAAAAFsAAAABAAAATAAAAAQAAAALAAAANwAAACIAAABbAAAAUAAAAFgARwQ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5gAAAFYAAAAwAAAAOwAAALc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5wAAAFcAAAAlAAAADAAAAAQAAABUAAAAuAAAADEAAAA7AAAA5QAAAFYAAAABAAAAVVWPQSa0j0ExAAAAOwAAABIAAABMAAAAAAAAAAAAAAAAAAAA//////////9wAAAARwBFAFIAQQBSAEQATwAgAFIALgAgAFIAVQBJAFoAIABHAC4ADgAAAAoAAAAMAAAADQAAAAwAAAAOAAAADwAAAAUAAAAMAAAABAAAAAUAAAAMAAAADgAAAAUAAAALAAAABQAAAA4AAAAEAAAASwAAAEAAAAAwAAAABQAAACAAAAABAAAAAQAAABAAAAAAAAAAAAAAAFkBAACgAAAAAAAAAAAAAABZAQAAoAAAACUAAAAMAAAAAgAAACcAAAAYAAAABQAAAAAAAAD///8AAAAAACUAAAAMAAAABQAAAEwAAABkAAAAAAAAAGEAAABYAQAAmwAAAAAAAABhAAAAWQEAADsAAAAhAPAAAAAAAAAAAAAAAIA/AAAAAAAAAAAAAIA/AAAAAAAAAAAAAAAAAAAAAAAAAAAAAAAAAAAAAAAAAAAlAAAADAAAAAAAAIAoAAAADAAAAAUAAAAnAAAAGAAAAAUAAAAAAAAA////AAAAAAAlAAAADAAAAAUAAABMAAAAZAAAAA4AAABhAAAAPwEAAHEAAAAOAAAAYQAAADIBAAARAAAAIQDwAAAAAAAAAAAAAACAPwAAAAAAAAAAAACAPwAAAAAAAAAAAAAAAAAAAAAAAAAAAAAAAAAAAAAAAAAAJQAAAAwAAAAAAACAKAAAAAwAAAAFAAAAJQAAAAwAAAABAAAAGAAAAAwAAAAAAAAAEgAAAAwAAAABAAAAHgAAABgAAAAOAAAAYQAAAEABAAByAAAAJQAAAAwAAAABAAAAVAAAAKgAAAAPAAAAYQAAAHcAAABxAAAAAQAAAFVVj0EmtI9BDwAAAGEAAAAPAAAATAAAAAAAAAAAAAAAAAAAAP//////////bAAAAEcARQBSAEEAUgBEAE8AIABSAC4AIABSAFUASQBaAAAACQAAAAcAAAAIAAAACAAAAAgAAAAJAAAACgAAAAQAAAAIAAAAAwAAAAQAAAAIAAAACQAAAAMAAAAHAAAASwAAAEAAAAAwAAAABQAAACAAAAABAAAAAQAAABAAAAAAAAAAAAAAAFkBAACgAAAAAAAAAAAAAABZAQAAoAAAACUAAAAMAAAAAgAAACcAAAAYAAAABQAAAAAAAAD///8AAAAAACUAAAAMAAAABQAAAEwAAABkAAAADgAAAHYAAAA/AQAAhgAAAA4AAAB2AAAAMgEAABEAAAAhAPAAAAAAAAAAAAAAAIA/AAAAAAAAAAAAAIA/AAAAAAAAAAAAAAAAAAAAAAAAAAAAAAAAAAAAAAAAAAAlAAAADAAAAAAAAIAoAAAADAAAAAUAAAAlAAAADAAAAAEAAAAYAAAADAAAAAAAAAASAAAADAAAAAEAAAAeAAAAGAAAAA4AAAB2AAAAQAEAAIcAAAAlAAAADAAAAAEAAABUAAAAqAAAAA8AAAB2AAAAgQAAAIYAAAABAAAAVVWPQSa0j0EPAAAAdgAAAA8AAABMAAAAAAAAAAAAAAAAAAAA//////////9sAAAAQQBVAEQASQBUAE8AUgAgAEUAWABUAEUAUgBOAE8AbDgIAAAACQAAAAkAAAADAAAABwAAAAoAAAAIAAAABAAAAAcAAAAIAAAABwAAAAcAAAAIAAAACgAAAAoAAABLAAAAQAAAADAAAAAFAAAAIAAAAAEAAAABAAAAEAAAAAAAAAAAAAAAWQEAAKAAAAAAAAAAAAAAAFkBAACgAAAAJQAAAAwAAAACAAAAJwAAABgAAAAFAAAAAAAAAP///wAAAAAAJQAAAAwAAAAFAAAATAAAAGQAAAAOAAAAiwAAAEoBAACbAAAADgAAAIsAAAA9AQAAEQAAACEA8AAAAAAAAAAAAAAAgD8AAAAAAAAAAAAAgD8AAAAAAAAAAAAAAAAAAAAAAAAAAAAAAAAAAAAAAAAAACUAAAAMAAAAAAAAgCgAAAAMAAAABQAAACUAAAAMAAAAAQAAABgAAAAMAAAAAAAAABIAAAAMAAAAAQAAABYAAAAMAAAAAAAAAFQAAAB0AQAADwAAAIsAAABJAQAAmwAAAAEAAABVVY9BJrSPQQ8AAACLAAAAMQAAAEwAAAAEAAAADgAAAIsAAABLAQAAnAAAALAAAABGAGkAcgBtAGEAZABvACAAcABvAHIAOgAgAGYANQA4AGEANAAyAGEAZAAtADcANgBmAGUALQA0AGQAMgBjAC0AOAAwADMAZgAtADYAMQBiAGQAOABmADMAMwBlADEANAA3AG04BgAAAAMAAAAFAAAACwAAAAcAAAAIAAAACAAAAAQAAAAIAAAACAAAAAUAAAADAAAABAAAAAQAAAAHAAAABwAAAAcAAAAHAAAABwAAAAcAAAAIAAAABQAAAAcAAAAHAAAABAAAAAcAAAAFAAAABwAAAAgAAAAHAAAABgAAAAUAAAAHAAAABwAAAAcAAAAEAAAABQAAAAcAAAAHAAAACAAAAAgAAAAHAAAABAAAAAcAAAAHAAAABwAAAAcAAAAHAAAABwAAABYAAAAMAAAAAAAAACUAAAAMAAAAAgAAAA4AAAAUAAAAAAAAABAAAAAUAAAA</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2</vt:i4>
      </vt:variant>
    </vt:vector>
  </HeadingPairs>
  <TitlesOfParts>
    <vt:vector size="16" baseType="lpstr">
      <vt:lpstr>CARATULA </vt:lpstr>
      <vt:lpstr>Información General</vt:lpstr>
      <vt:lpstr>Balance General</vt:lpstr>
      <vt:lpstr>Estado de Resultados</vt:lpstr>
      <vt:lpstr>Variación PN</vt:lpstr>
      <vt:lpstr>Flujo de Efectivo</vt:lpstr>
      <vt:lpstr>Notas a los EEFF</vt:lpstr>
      <vt:lpstr>Anexo 5a-5c</vt:lpstr>
      <vt:lpstr>Anexo 5d-5h</vt:lpstr>
      <vt:lpstr>Anexo 5i-5m</vt:lpstr>
      <vt:lpstr>Anexo 5n-5r</vt:lpstr>
      <vt:lpstr>Anexo 5s-5w</vt:lpstr>
      <vt:lpstr>Anexo 5x-5z</vt:lpstr>
      <vt:lpstr>Notas 6-11</vt:lpstr>
      <vt:lpstr>'Notas 6-11'!_Hlk47083218</vt:lpstr>
      <vt:lpstr>'Notas a los EEFF'!Área_de_impresión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Diario</dc:creator>
  <cp:lastModifiedBy>Dora Busto de Arzamendia</cp:lastModifiedBy>
  <cp:lastPrinted>2022-03-23T14:26:34Z</cp:lastPrinted>
  <dcterms:created xsi:type="dcterms:W3CDTF">2020-08-05T19:03:26Z</dcterms:created>
  <dcterms:modified xsi:type="dcterms:W3CDTF">2024-03-26T22:28:31Z</dcterms:modified>
  <cp:contentStatus/>
</cp:coreProperties>
</file>